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r.sharepoint.com/sites/RGTA-Dossiers-Affaires-Reglementaires/R40082017  Dossier temporaire/Étape C/"/>
    </mc:Choice>
  </mc:AlternateContent>
  <xr:revisionPtr revIDLastSave="88" documentId="8_{DBB9AA90-F6A4-418B-AE8E-A0FB4B813519}" xr6:coauthVersionLast="45" xr6:coauthVersionMax="45" xr10:uidLastSave="{06BF8BAC-0E36-4F66-8DA9-0032DCEAC1E4}"/>
  <bookViews>
    <workbookView xWindow="-120" yWindow="-120" windowWidth="29040" windowHeight="15840" tabRatio="856" firstSheet="2" activeTab="4" xr2:uid="{FA6C05A5-A85C-45F0-94AD-1335EF91A772}"/>
  </bookViews>
  <sheets>
    <sheet name="Annexe 2 - CalculFacteurs- p. 1" sheetId="9" r:id="rId1"/>
    <sheet name="Annexe 2 - CalculFacteurs- p. 2" sheetId="10" r:id="rId2"/>
    <sheet name="Annexe 2 - CalculFacteurs- p. 3" sheetId="7" r:id="rId3"/>
    <sheet name="Annexe 2- CalculFacteurs- p. 4" sheetId="8" r:id="rId4"/>
    <sheet name="Annexe 4 - VentilationMens p.2" sheetId="3" r:id="rId5"/>
    <sheet name="Annexe 4 - VentilationMens p.3" sheetId="4" r:id="rId6"/>
    <sheet name="Annexe 4 - VentilationMens p.4" sheetId="5" r:id="rId7"/>
    <sheet name="Annexe 4 - VentilationMens p.5" sheetId="6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Order1" hidden="1">255</definedName>
    <definedName name="_Order2" hidden="1">255</definedName>
    <definedName name="depart">#REF!</definedName>
    <definedName name="FACTEUR_ALLOCATION">[1]Fact_allocat!$A$1:$AU$60</definedName>
    <definedName name="FACTEUR_DERIVE">[1]Fact_derive!$A$131:$AU$167</definedName>
    <definedName name="FACTEUR_DERIVE_CALC">[2]Fact_derive!$A$93:$AV$130</definedName>
    <definedName name="_xlnm.Print_Titles" localSheetId="4">'Annexe 4 - VentilationMens p.2'!$4:$7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ogTangiblesCII">[3]!ProgTangiblesCII</definedName>
    <definedName name="ProgTangiblesRés">[3]!ProgTangiblesRés</definedName>
    <definedName name="volume">'[4]Sans contrat service 2005-2006'!#REF!</definedName>
    <definedName name="_xlnm.Print_Area" localSheetId="0">'Annexe 2 - CalculFacteurs- p. 1'!$A$2:$H$39</definedName>
    <definedName name="_xlnm.Print_Area" localSheetId="1">'Annexe 2 - CalculFacteurs- p. 2'!$A$1:$F$38</definedName>
    <definedName name="_xlnm.Print_Area" localSheetId="2">'Annexe 2 - CalculFacteurs- p. 3'!$A$2:$H$38</definedName>
    <definedName name="_xlnm.Print_Area" localSheetId="3">'Annexe 2- CalculFacteurs- p. 4'!$A$1:$F$38</definedName>
    <definedName name="_xlnm.Print_Area" localSheetId="4">'Annexe 4 - VentilationMens p.2'!$A$1:$R$97</definedName>
    <definedName name="_xlnm.Print_Area" localSheetId="5">'Annexe 4 - VentilationMens p.3'!$A$1:$R$97</definedName>
    <definedName name="_xlnm.Print_Area" localSheetId="6">'Annexe 4 - VentilationMens p.4'!$A$1:$R$99</definedName>
    <definedName name="_xlnm.Print_Area" localSheetId="7">'Annexe 4 - VentilationMens p.5'!$A$1:$R$97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9" l="1"/>
  <c r="D37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E37" i="7"/>
  <c r="D37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37" i="9" l="1"/>
  <c r="G14" i="9" s="1"/>
  <c r="G22" i="9"/>
  <c r="G30" i="9"/>
  <c r="F37" i="7"/>
  <c r="G8" i="7" s="1"/>
  <c r="G23" i="9"/>
  <c r="G15" i="9"/>
  <c r="G7" i="9"/>
  <c r="G27" i="9"/>
  <c r="G19" i="9"/>
  <c r="G32" i="9"/>
  <c r="G35" i="9"/>
  <c r="G26" i="9"/>
  <c r="G18" i="9"/>
  <c r="G10" i="9"/>
  <c r="G11" i="9"/>
  <c r="G6" i="9"/>
  <c r="G5" i="9"/>
  <c r="G13" i="9"/>
  <c r="G21" i="9"/>
  <c r="G29" i="9"/>
  <c r="G8" i="9"/>
  <c r="G16" i="9"/>
  <c r="G24" i="9"/>
  <c r="G9" i="9"/>
  <c r="G17" i="9"/>
  <c r="G25" i="9"/>
  <c r="G33" i="9"/>
  <c r="G12" i="9"/>
  <c r="G20" i="9"/>
  <c r="G28" i="9"/>
  <c r="G26" i="7" l="1"/>
  <c r="G19" i="7"/>
  <c r="G33" i="7"/>
  <c r="G21" i="7"/>
  <c r="G17" i="7"/>
  <c r="G13" i="7"/>
  <c r="G23" i="7"/>
  <c r="G16" i="7"/>
  <c r="G11" i="7"/>
  <c r="G34" i="7"/>
  <c r="G31" i="7"/>
  <c r="G14" i="7"/>
  <c r="G7" i="7"/>
  <c r="G32" i="7"/>
  <c r="G20" i="7"/>
  <c r="G30" i="7"/>
  <c r="G18" i="7"/>
  <c r="G15" i="7"/>
  <c r="G12" i="7"/>
  <c r="G10" i="7"/>
  <c r="G28" i="7"/>
  <c r="G25" i="7"/>
  <c r="G27" i="7"/>
  <c r="G24" i="7"/>
  <c r="G34" i="9"/>
  <c r="G31" i="9"/>
  <c r="G29" i="7"/>
  <c r="G6" i="7"/>
  <c r="G9" i="7"/>
  <c r="G22" i="7"/>
  <c r="G35" i="7"/>
  <c r="G5" i="7"/>
  <c r="E10" i="8"/>
  <c r="E28" i="8"/>
  <c r="E6" i="8"/>
  <c r="E5" i="8"/>
  <c r="E11" i="8"/>
  <c r="E18" i="8"/>
  <c r="E13" i="8"/>
  <c r="E29" i="8"/>
  <c r="E34" i="8"/>
  <c r="E7" i="8"/>
  <c r="E35" i="8"/>
  <c r="E22" i="8"/>
  <c r="E30" i="8"/>
  <c r="E19" i="8"/>
  <c r="E26" i="8"/>
  <c r="E14" i="8"/>
  <c r="E27" i="8"/>
  <c r="E15" i="8"/>
  <c r="E32" i="8"/>
  <c r="E23" i="8"/>
  <c r="E16" i="8"/>
  <c r="E25" i="8"/>
  <c r="E21" i="8"/>
  <c r="E31" i="8"/>
  <c r="E24" i="8"/>
  <c r="E17" i="8"/>
  <c r="E30" i="10"/>
  <c r="E5" i="10"/>
  <c r="E12" i="8"/>
  <c r="E33" i="8"/>
  <c r="E20" i="8"/>
  <c r="E22" i="10"/>
  <c r="G37" i="9"/>
  <c r="E9" i="8"/>
  <c r="E14" i="10"/>
  <c r="E8" i="8"/>
  <c r="E6" i="10"/>
  <c r="G37" i="7" l="1"/>
  <c r="E37" i="8"/>
  <c r="E11" i="10"/>
  <c r="E20" i="10"/>
  <c r="E7" i="10"/>
  <c r="E8" i="10"/>
  <c r="E28" i="10"/>
  <c r="E13" i="10"/>
  <c r="E15" i="10"/>
  <c r="E29" i="10"/>
  <c r="E31" i="10"/>
  <c r="E16" i="10"/>
  <c r="E26" i="10"/>
  <c r="E34" i="10"/>
  <c r="E24" i="10"/>
  <c r="E19" i="10"/>
  <c r="E17" i="10"/>
  <c r="E27" i="10"/>
  <c r="E21" i="10"/>
  <c r="E35" i="10"/>
  <c r="E23" i="10"/>
  <c r="E33" i="10"/>
  <c r="E18" i="10"/>
  <c r="E10" i="10"/>
  <c r="E25" i="10"/>
  <c r="E32" i="10"/>
  <c r="E9" i="10"/>
  <c r="E12" i="10"/>
  <c r="E37" i="10" l="1"/>
  <c r="Q81" i="6"/>
  <c r="N81" i="6"/>
  <c r="M81" i="6"/>
  <c r="J81" i="6"/>
  <c r="H81" i="6"/>
  <c r="O80" i="6"/>
  <c r="I80" i="6"/>
  <c r="E80" i="6"/>
  <c r="D80" i="6"/>
  <c r="O79" i="6"/>
  <c r="I79" i="6"/>
  <c r="E79" i="6"/>
  <c r="D79" i="6"/>
  <c r="O78" i="6"/>
  <c r="I78" i="6"/>
  <c r="E78" i="6"/>
  <c r="D78" i="6"/>
  <c r="O77" i="6"/>
  <c r="I77" i="6"/>
  <c r="E77" i="6"/>
  <c r="D77" i="6"/>
  <c r="O76" i="6"/>
  <c r="I76" i="6"/>
  <c r="E76" i="6"/>
  <c r="D76" i="6"/>
  <c r="O75" i="6"/>
  <c r="I75" i="6"/>
  <c r="E75" i="6"/>
  <c r="D75" i="6"/>
  <c r="O74" i="6"/>
  <c r="I74" i="6"/>
  <c r="E74" i="6"/>
  <c r="D74" i="6"/>
  <c r="O73" i="6"/>
  <c r="I73" i="6"/>
  <c r="E73" i="6"/>
  <c r="D73" i="6"/>
  <c r="O72" i="6"/>
  <c r="I72" i="6"/>
  <c r="E72" i="6"/>
  <c r="D72" i="6"/>
  <c r="O71" i="6"/>
  <c r="I71" i="6"/>
  <c r="E71" i="6"/>
  <c r="D71" i="6"/>
  <c r="O70" i="6"/>
  <c r="O81" i="6" s="1"/>
  <c r="I70" i="6"/>
  <c r="I81" i="6" s="1"/>
  <c r="E70" i="6"/>
  <c r="D70" i="6"/>
  <c r="P69" i="6"/>
  <c r="P81" i="6" s="1"/>
  <c r="O69" i="6"/>
  <c r="I69" i="6"/>
  <c r="E69" i="6"/>
  <c r="E81" i="6" s="1"/>
  <c r="D69" i="6"/>
  <c r="D81" i="6" s="1"/>
  <c r="N82" i="6" s="1"/>
  <c r="Q66" i="6"/>
  <c r="P66" i="6"/>
  <c r="N66" i="6"/>
  <c r="M66" i="6"/>
  <c r="J66" i="6"/>
  <c r="H66" i="6"/>
  <c r="O65" i="6"/>
  <c r="I65" i="6"/>
  <c r="E65" i="6"/>
  <c r="D65" i="6"/>
  <c r="O64" i="6"/>
  <c r="I64" i="6"/>
  <c r="E64" i="6"/>
  <c r="D64" i="6"/>
  <c r="O63" i="6"/>
  <c r="I63" i="6"/>
  <c r="E63" i="6"/>
  <c r="D63" i="6"/>
  <c r="O62" i="6"/>
  <c r="I62" i="6"/>
  <c r="E62" i="6"/>
  <c r="D62" i="6"/>
  <c r="O61" i="6"/>
  <c r="I61" i="6"/>
  <c r="E61" i="6"/>
  <c r="D61" i="6"/>
  <c r="O60" i="6"/>
  <c r="I60" i="6"/>
  <c r="E60" i="6"/>
  <c r="D60" i="6"/>
  <c r="O59" i="6"/>
  <c r="I59" i="6"/>
  <c r="E59" i="6"/>
  <c r="D59" i="6"/>
  <c r="O58" i="6"/>
  <c r="I58" i="6"/>
  <c r="E58" i="6"/>
  <c r="D58" i="6"/>
  <c r="O57" i="6"/>
  <c r="I57" i="6"/>
  <c r="E57" i="6"/>
  <c r="D57" i="6"/>
  <c r="O56" i="6"/>
  <c r="I56" i="6"/>
  <c r="E56" i="6"/>
  <c r="D56" i="6"/>
  <c r="O55" i="6"/>
  <c r="I55" i="6"/>
  <c r="E55" i="6"/>
  <c r="D55" i="6"/>
  <c r="P54" i="6"/>
  <c r="O54" i="6"/>
  <c r="O66" i="6" s="1"/>
  <c r="I54" i="6"/>
  <c r="I66" i="6" s="1"/>
  <c r="E54" i="6"/>
  <c r="E66" i="6" s="1"/>
  <c r="J67" i="6" s="1"/>
  <c r="D54" i="6"/>
  <c r="D66" i="6" s="1"/>
  <c r="M67" i="6" s="1"/>
  <c r="Q51" i="6"/>
  <c r="N51" i="6"/>
  <c r="M51" i="6"/>
  <c r="M52" i="6" s="1"/>
  <c r="J51" i="6"/>
  <c r="H51" i="6"/>
  <c r="O50" i="6"/>
  <c r="I50" i="6"/>
  <c r="E50" i="6"/>
  <c r="D50" i="6"/>
  <c r="O49" i="6"/>
  <c r="I49" i="6"/>
  <c r="E49" i="6"/>
  <c r="D49" i="6"/>
  <c r="O48" i="6"/>
  <c r="I48" i="6"/>
  <c r="E48" i="6"/>
  <c r="D48" i="6"/>
  <c r="O47" i="6"/>
  <c r="I47" i="6"/>
  <c r="E47" i="6"/>
  <c r="D47" i="6"/>
  <c r="O46" i="6"/>
  <c r="I46" i="6"/>
  <c r="E46" i="6"/>
  <c r="D46" i="6"/>
  <c r="O45" i="6"/>
  <c r="I45" i="6"/>
  <c r="E45" i="6"/>
  <c r="D45" i="6"/>
  <c r="O44" i="6"/>
  <c r="I44" i="6"/>
  <c r="E44" i="6"/>
  <c r="D44" i="6"/>
  <c r="O43" i="6"/>
  <c r="I43" i="6"/>
  <c r="E43" i="6"/>
  <c r="D43" i="6"/>
  <c r="O42" i="6"/>
  <c r="I42" i="6"/>
  <c r="E42" i="6"/>
  <c r="D42" i="6"/>
  <c r="O41" i="6"/>
  <c r="I41" i="6"/>
  <c r="E41" i="6"/>
  <c r="D41" i="6"/>
  <c r="O40" i="6"/>
  <c r="I40" i="6"/>
  <c r="E40" i="6"/>
  <c r="E51" i="6" s="1"/>
  <c r="J52" i="6" s="1"/>
  <c r="D40" i="6"/>
  <c r="D51" i="6" s="1"/>
  <c r="P39" i="6"/>
  <c r="P51" i="6" s="1"/>
  <c r="O39" i="6"/>
  <c r="I39" i="6"/>
  <c r="I51" i="6" s="1"/>
  <c r="E39" i="6"/>
  <c r="D39" i="6"/>
  <c r="Q36" i="6"/>
  <c r="N36" i="6"/>
  <c r="M36" i="6"/>
  <c r="J36" i="6"/>
  <c r="H36" i="6"/>
  <c r="O35" i="6"/>
  <c r="I35" i="6"/>
  <c r="E35" i="6"/>
  <c r="D35" i="6"/>
  <c r="O34" i="6"/>
  <c r="I34" i="6"/>
  <c r="E34" i="6"/>
  <c r="D34" i="6"/>
  <c r="O33" i="6"/>
  <c r="I33" i="6"/>
  <c r="E33" i="6"/>
  <c r="D33" i="6"/>
  <c r="O32" i="6"/>
  <c r="I32" i="6"/>
  <c r="E32" i="6"/>
  <c r="D32" i="6"/>
  <c r="O31" i="6"/>
  <c r="I31" i="6"/>
  <c r="E31" i="6"/>
  <c r="D31" i="6"/>
  <c r="O30" i="6"/>
  <c r="I30" i="6"/>
  <c r="E30" i="6"/>
  <c r="D30" i="6"/>
  <c r="O29" i="6"/>
  <c r="I29" i="6"/>
  <c r="E29" i="6"/>
  <c r="D29" i="6"/>
  <c r="O28" i="6"/>
  <c r="I28" i="6"/>
  <c r="E28" i="6"/>
  <c r="D28" i="6"/>
  <c r="D36" i="6" s="1"/>
  <c r="O27" i="6"/>
  <c r="I27" i="6"/>
  <c r="E27" i="6"/>
  <c r="D27" i="6"/>
  <c r="O26" i="6"/>
  <c r="I26" i="6"/>
  <c r="E26" i="6"/>
  <c r="D26" i="6"/>
  <c r="O25" i="6"/>
  <c r="I25" i="6"/>
  <c r="E25" i="6"/>
  <c r="D25" i="6"/>
  <c r="P24" i="6"/>
  <c r="P36" i="6" s="1"/>
  <c r="O24" i="6"/>
  <c r="I24" i="6"/>
  <c r="I36" i="6" s="1"/>
  <c r="E24" i="6"/>
  <c r="E36" i="6" s="1"/>
  <c r="D24" i="6"/>
  <c r="G22" i="6"/>
  <c r="Q21" i="6"/>
  <c r="N21" i="6"/>
  <c r="M21" i="6"/>
  <c r="L21" i="6"/>
  <c r="J21" i="6"/>
  <c r="J22" i="6" s="1"/>
  <c r="H21" i="6"/>
  <c r="G21" i="6"/>
  <c r="E21" i="6"/>
  <c r="C21" i="6"/>
  <c r="O20" i="6"/>
  <c r="I20" i="6"/>
  <c r="D20" i="6"/>
  <c r="O19" i="6"/>
  <c r="I19" i="6"/>
  <c r="D19" i="6"/>
  <c r="O18" i="6"/>
  <c r="I18" i="6"/>
  <c r="D18" i="6"/>
  <c r="O17" i="6"/>
  <c r="I17" i="6"/>
  <c r="D17" i="6"/>
  <c r="O16" i="6"/>
  <c r="I16" i="6"/>
  <c r="D16" i="6"/>
  <c r="O15" i="6"/>
  <c r="I15" i="6"/>
  <c r="D15" i="6"/>
  <c r="O14" i="6"/>
  <c r="I14" i="6"/>
  <c r="D14" i="6"/>
  <c r="O13" i="6"/>
  <c r="I13" i="6"/>
  <c r="D13" i="6"/>
  <c r="O12" i="6"/>
  <c r="I12" i="6"/>
  <c r="D12" i="6"/>
  <c r="O11" i="6"/>
  <c r="I11" i="6"/>
  <c r="D11" i="6"/>
  <c r="O10" i="6"/>
  <c r="I10" i="6"/>
  <c r="D10" i="6"/>
  <c r="P9" i="6"/>
  <c r="P21" i="6" s="1"/>
  <c r="O9" i="6"/>
  <c r="O21" i="6" s="1"/>
  <c r="R21" i="6" s="1"/>
  <c r="L24" i="6" s="1"/>
  <c r="L36" i="6" s="1"/>
  <c r="K9" i="6"/>
  <c r="G10" i="6" s="1"/>
  <c r="K10" i="6" s="1"/>
  <c r="G11" i="6" s="1"/>
  <c r="K11" i="6" s="1"/>
  <c r="G12" i="6" s="1"/>
  <c r="K12" i="6" s="1"/>
  <c r="G13" i="6" s="1"/>
  <c r="K13" i="6" s="1"/>
  <c r="G14" i="6" s="1"/>
  <c r="K14" i="6" s="1"/>
  <c r="G15" i="6" s="1"/>
  <c r="K15" i="6" s="1"/>
  <c r="G16" i="6" s="1"/>
  <c r="K16" i="6" s="1"/>
  <c r="G17" i="6" s="1"/>
  <c r="K17" i="6" s="1"/>
  <c r="G18" i="6" s="1"/>
  <c r="K18" i="6" s="1"/>
  <c r="G19" i="6" s="1"/>
  <c r="K19" i="6" s="1"/>
  <c r="G20" i="6" s="1"/>
  <c r="K20" i="6" s="1"/>
  <c r="G24" i="6" s="1"/>
  <c r="I9" i="6"/>
  <c r="I21" i="6" s="1"/>
  <c r="D9" i="6"/>
  <c r="F9" i="6" s="1"/>
  <c r="C10" i="6" s="1"/>
  <c r="F10" i="6" s="1"/>
  <c r="C11" i="6" s="1"/>
  <c r="F11" i="6" s="1"/>
  <c r="C12" i="6" s="1"/>
  <c r="F12" i="6" s="1"/>
  <c r="C13" i="6" s="1"/>
  <c r="F13" i="6" s="1"/>
  <c r="C14" i="6" s="1"/>
  <c r="F14" i="6" s="1"/>
  <c r="C15" i="6" s="1"/>
  <c r="F15" i="6" s="1"/>
  <c r="C16" i="6" s="1"/>
  <c r="F16" i="6" s="1"/>
  <c r="C17" i="6" s="1"/>
  <c r="F17" i="6" s="1"/>
  <c r="C18" i="6" s="1"/>
  <c r="F18" i="6" s="1"/>
  <c r="C19" i="6" s="1"/>
  <c r="F19" i="6" s="1"/>
  <c r="C20" i="6" s="1"/>
  <c r="F20" i="6" s="1"/>
  <c r="C24" i="6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R7" i="6"/>
  <c r="N7" i="6"/>
  <c r="M7" i="6"/>
  <c r="H7" i="6"/>
  <c r="I7" i="6" s="1"/>
  <c r="J7" i="6" s="1"/>
  <c r="K7" i="6" s="1"/>
  <c r="H7" i="5"/>
  <c r="I7" i="5" s="1"/>
  <c r="J7" i="5" s="1"/>
  <c r="K7" i="5" s="1"/>
  <c r="M7" i="5"/>
  <c r="N7" i="5" s="1"/>
  <c r="R7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F9" i="5"/>
  <c r="C10" i="5" s="1"/>
  <c r="F10" i="5" s="1"/>
  <c r="C11" i="5" s="1"/>
  <c r="F11" i="5" s="1"/>
  <c r="C12" i="5" s="1"/>
  <c r="F12" i="5" s="1"/>
  <c r="C13" i="5" s="1"/>
  <c r="F13" i="5" s="1"/>
  <c r="C14" i="5" s="1"/>
  <c r="F14" i="5" s="1"/>
  <c r="C15" i="5" s="1"/>
  <c r="F15" i="5" s="1"/>
  <c r="C16" i="5" s="1"/>
  <c r="F16" i="5" s="1"/>
  <c r="C17" i="5" s="1"/>
  <c r="F17" i="5" s="1"/>
  <c r="C18" i="5" s="1"/>
  <c r="F18" i="5" s="1"/>
  <c r="C19" i="5" s="1"/>
  <c r="F19" i="5" s="1"/>
  <c r="C20" i="5" s="1"/>
  <c r="F20" i="5" s="1"/>
  <c r="F21" i="5" s="1"/>
  <c r="I9" i="5"/>
  <c r="K9" i="5" s="1"/>
  <c r="O9" i="5"/>
  <c r="R9" i="5" s="1"/>
  <c r="L10" i="5" s="1"/>
  <c r="P9" i="5"/>
  <c r="I10" i="5"/>
  <c r="O10" i="5"/>
  <c r="I11" i="5"/>
  <c r="O11" i="5"/>
  <c r="I12" i="5"/>
  <c r="O12" i="5"/>
  <c r="I13" i="5"/>
  <c r="O13" i="5"/>
  <c r="I14" i="5"/>
  <c r="O14" i="5"/>
  <c r="I15" i="5"/>
  <c r="O15" i="5"/>
  <c r="I16" i="5"/>
  <c r="O16" i="5"/>
  <c r="I17" i="5"/>
  <c r="O17" i="5"/>
  <c r="I18" i="5"/>
  <c r="O18" i="5"/>
  <c r="I19" i="5"/>
  <c r="O19" i="5"/>
  <c r="I20" i="5"/>
  <c r="I22" i="5" s="1"/>
  <c r="O20" i="5"/>
  <c r="C22" i="5"/>
  <c r="G22" i="5"/>
  <c r="H22" i="5"/>
  <c r="K22" i="5" s="1"/>
  <c r="J22" i="5"/>
  <c r="J23" i="5" s="1"/>
  <c r="L22" i="5"/>
  <c r="M22" i="5"/>
  <c r="N22" i="5"/>
  <c r="P22" i="5"/>
  <c r="Q22" i="5"/>
  <c r="G23" i="5"/>
  <c r="I25" i="5"/>
  <c r="O25" i="5"/>
  <c r="P25" i="5"/>
  <c r="I26" i="5"/>
  <c r="O26" i="5"/>
  <c r="I27" i="5"/>
  <c r="I38" i="5" s="1"/>
  <c r="O27" i="5"/>
  <c r="I28" i="5"/>
  <c r="O28" i="5"/>
  <c r="I29" i="5"/>
  <c r="O29" i="5"/>
  <c r="I30" i="5"/>
  <c r="O30" i="5"/>
  <c r="I31" i="5"/>
  <c r="O31" i="5"/>
  <c r="I32" i="5"/>
  <c r="O32" i="5"/>
  <c r="I33" i="5"/>
  <c r="O33" i="5"/>
  <c r="I34" i="5"/>
  <c r="O34" i="5"/>
  <c r="I35" i="5"/>
  <c r="O35" i="5"/>
  <c r="I36" i="5"/>
  <c r="O36" i="5"/>
  <c r="H38" i="5"/>
  <c r="J38" i="5"/>
  <c r="M38" i="5"/>
  <c r="N38" i="5"/>
  <c r="P38" i="5"/>
  <c r="Q38" i="5"/>
  <c r="I41" i="5"/>
  <c r="I53" i="5" s="1"/>
  <c r="I54" i="5" s="1"/>
  <c r="O41" i="5"/>
  <c r="O53" i="5" s="1"/>
  <c r="P41" i="5"/>
  <c r="I42" i="5"/>
  <c r="O42" i="5"/>
  <c r="I43" i="5"/>
  <c r="O43" i="5"/>
  <c r="I44" i="5"/>
  <c r="O44" i="5"/>
  <c r="I45" i="5"/>
  <c r="O45" i="5"/>
  <c r="I46" i="5"/>
  <c r="O46" i="5"/>
  <c r="I47" i="5"/>
  <c r="O47" i="5"/>
  <c r="I48" i="5"/>
  <c r="O48" i="5"/>
  <c r="I49" i="5"/>
  <c r="O49" i="5"/>
  <c r="I50" i="5"/>
  <c r="O50" i="5"/>
  <c r="I51" i="5"/>
  <c r="O51" i="5"/>
  <c r="I52" i="5"/>
  <c r="O52" i="5"/>
  <c r="H53" i="5"/>
  <c r="J53" i="5"/>
  <c r="M53" i="5"/>
  <c r="N53" i="5"/>
  <c r="N54" i="5" s="1"/>
  <c r="P53" i="5"/>
  <c r="Q53" i="5"/>
  <c r="J54" i="5"/>
  <c r="M54" i="5"/>
  <c r="I56" i="5"/>
  <c r="I68" i="5" s="1"/>
  <c r="I69" i="5" s="1"/>
  <c r="O56" i="5"/>
  <c r="P56" i="5"/>
  <c r="P68" i="5" s="1"/>
  <c r="I57" i="5"/>
  <c r="O57" i="5"/>
  <c r="I58" i="5"/>
  <c r="O58" i="5"/>
  <c r="I59" i="5"/>
  <c r="O59" i="5"/>
  <c r="I60" i="5"/>
  <c r="O60" i="5"/>
  <c r="I61" i="5"/>
  <c r="O61" i="5"/>
  <c r="I62" i="5"/>
  <c r="O62" i="5"/>
  <c r="I63" i="5"/>
  <c r="O63" i="5"/>
  <c r="I64" i="5"/>
  <c r="O64" i="5"/>
  <c r="I65" i="5"/>
  <c r="O65" i="5"/>
  <c r="I66" i="5"/>
  <c r="O66" i="5"/>
  <c r="I67" i="5"/>
  <c r="O67" i="5"/>
  <c r="N69" i="5"/>
  <c r="H68" i="5"/>
  <c r="J68" i="5"/>
  <c r="J69" i="5" s="1"/>
  <c r="M68" i="5"/>
  <c r="N68" i="5"/>
  <c r="Q68" i="5"/>
  <c r="M69" i="5"/>
  <c r="I71" i="5"/>
  <c r="I83" i="5" s="1"/>
  <c r="I84" i="5" s="1"/>
  <c r="O71" i="5"/>
  <c r="P71" i="5"/>
  <c r="I72" i="5"/>
  <c r="O72" i="5"/>
  <c r="I73" i="5"/>
  <c r="O73" i="5"/>
  <c r="I74" i="5"/>
  <c r="O74" i="5"/>
  <c r="I75" i="5"/>
  <c r="O75" i="5"/>
  <c r="I76" i="5"/>
  <c r="O76" i="5"/>
  <c r="I77" i="5"/>
  <c r="O77" i="5"/>
  <c r="I78" i="5"/>
  <c r="O78" i="5"/>
  <c r="I79" i="5"/>
  <c r="O79" i="5"/>
  <c r="I80" i="5"/>
  <c r="O80" i="5"/>
  <c r="I81" i="5"/>
  <c r="O81" i="5"/>
  <c r="I82" i="5"/>
  <c r="O82" i="5"/>
  <c r="H83" i="5"/>
  <c r="J83" i="5"/>
  <c r="J84" i="5" s="1"/>
  <c r="M83" i="5"/>
  <c r="N83" i="5"/>
  <c r="Q83" i="5"/>
  <c r="N82" i="4"/>
  <c r="Q81" i="4"/>
  <c r="N81" i="4"/>
  <c r="M81" i="4"/>
  <c r="M82" i="4" s="1"/>
  <c r="J81" i="4"/>
  <c r="H81" i="4"/>
  <c r="O80" i="4"/>
  <c r="I80" i="4"/>
  <c r="E80" i="4"/>
  <c r="O79" i="4"/>
  <c r="I79" i="4"/>
  <c r="E79" i="4"/>
  <c r="O78" i="4"/>
  <c r="I78" i="4"/>
  <c r="E78" i="4"/>
  <c r="O77" i="4"/>
  <c r="I77" i="4"/>
  <c r="E77" i="4"/>
  <c r="O76" i="4"/>
  <c r="I76" i="4"/>
  <c r="E76" i="4"/>
  <c r="O75" i="4"/>
  <c r="I75" i="4"/>
  <c r="E75" i="4"/>
  <c r="O74" i="4"/>
  <c r="I74" i="4"/>
  <c r="E74" i="4"/>
  <c r="O73" i="4"/>
  <c r="I73" i="4"/>
  <c r="E73" i="4"/>
  <c r="O72" i="4"/>
  <c r="I72" i="4"/>
  <c r="E72" i="4"/>
  <c r="O71" i="4"/>
  <c r="I71" i="4"/>
  <c r="E71" i="4"/>
  <c r="O70" i="4"/>
  <c r="I70" i="4"/>
  <c r="E70" i="4"/>
  <c r="P69" i="4"/>
  <c r="P81" i="4" s="1"/>
  <c r="O69" i="4"/>
  <c r="O81" i="4" s="1"/>
  <c r="I69" i="4"/>
  <c r="I81" i="4" s="1"/>
  <c r="I82" i="4" s="1"/>
  <c r="E69" i="4"/>
  <c r="E81" i="4" s="1"/>
  <c r="M67" i="4"/>
  <c r="Q66" i="4"/>
  <c r="P66" i="4"/>
  <c r="N66" i="4"/>
  <c r="N67" i="4" s="1"/>
  <c r="M66" i="4"/>
  <c r="J66" i="4"/>
  <c r="H66" i="4"/>
  <c r="O65" i="4"/>
  <c r="I65" i="4"/>
  <c r="E65" i="4"/>
  <c r="O64" i="4"/>
  <c r="I64" i="4"/>
  <c r="E64" i="4"/>
  <c r="O63" i="4"/>
  <c r="I63" i="4"/>
  <c r="E63" i="4"/>
  <c r="O62" i="4"/>
  <c r="I62" i="4"/>
  <c r="E62" i="4"/>
  <c r="O61" i="4"/>
  <c r="I61" i="4"/>
  <c r="E61" i="4"/>
  <c r="O60" i="4"/>
  <c r="I60" i="4"/>
  <c r="E60" i="4"/>
  <c r="O59" i="4"/>
  <c r="I59" i="4"/>
  <c r="E59" i="4"/>
  <c r="O58" i="4"/>
  <c r="I58" i="4"/>
  <c r="E58" i="4"/>
  <c r="O57" i="4"/>
  <c r="I57" i="4"/>
  <c r="E57" i="4"/>
  <c r="O56" i="4"/>
  <c r="I56" i="4"/>
  <c r="E56" i="4"/>
  <c r="O55" i="4"/>
  <c r="O66" i="4" s="1"/>
  <c r="I55" i="4"/>
  <c r="E55" i="4"/>
  <c r="E66" i="4" s="1"/>
  <c r="P54" i="4"/>
  <c r="O54" i="4"/>
  <c r="I54" i="4"/>
  <c r="I66" i="4" s="1"/>
  <c r="I67" i="4" s="1"/>
  <c r="E54" i="4"/>
  <c r="Q51" i="4"/>
  <c r="N51" i="4"/>
  <c r="N52" i="4" s="1"/>
  <c r="M51" i="4"/>
  <c r="J51" i="4"/>
  <c r="H51" i="4"/>
  <c r="M52" i="4"/>
  <c r="O50" i="4"/>
  <c r="I50" i="4"/>
  <c r="E50" i="4"/>
  <c r="O49" i="4"/>
  <c r="I49" i="4"/>
  <c r="E49" i="4"/>
  <c r="O48" i="4"/>
  <c r="I48" i="4"/>
  <c r="E48" i="4"/>
  <c r="O47" i="4"/>
  <c r="I47" i="4"/>
  <c r="E47" i="4"/>
  <c r="O46" i="4"/>
  <c r="I46" i="4"/>
  <c r="E46" i="4"/>
  <c r="O45" i="4"/>
  <c r="I45" i="4"/>
  <c r="E45" i="4"/>
  <c r="O44" i="4"/>
  <c r="I44" i="4"/>
  <c r="E44" i="4"/>
  <c r="O43" i="4"/>
  <c r="I43" i="4"/>
  <c r="E43" i="4"/>
  <c r="O42" i="4"/>
  <c r="I42" i="4"/>
  <c r="E42" i="4"/>
  <c r="O41" i="4"/>
  <c r="I41" i="4"/>
  <c r="E41" i="4"/>
  <c r="O40" i="4"/>
  <c r="I40" i="4"/>
  <c r="E40" i="4"/>
  <c r="P39" i="4"/>
  <c r="P51" i="4" s="1"/>
  <c r="O39" i="4"/>
  <c r="I39" i="4"/>
  <c r="I51" i="4" s="1"/>
  <c r="I52" i="4" s="1"/>
  <c r="E39" i="4"/>
  <c r="E51" i="4" s="1"/>
  <c r="Q36" i="4"/>
  <c r="N36" i="4"/>
  <c r="M36" i="4"/>
  <c r="J36" i="4"/>
  <c r="J37" i="4" s="1"/>
  <c r="H36" i="4"/>
  <c r="E36" i="4"/>
  <c r="O35" i="4"/>
  <c r="I35" i="4"/>
  <c r="O34" i="4"/>
  <c r="I34" i="4"/>
  <c r="O33" i="4"/>
  <c r="I33" i="4"/>
  <c r="O32" i="4"/>
  <c r="I32" i="4"/>
  <c r="O31" i="4"/>
  <c r="I31" i="4"/>
  <c r="O30" i="4"/>
  <c r="I30" i="4"/>
  <c r="O29" i="4"/>
  <c r="I29" i="4"/>
  <c r="O28" i="4"/>
  <c r="I28" i="4"/>
  <c r="O27" i="4"/>
  <c r="I27" i="4"/>
  <c r="O26" i="4"/>
  <c r="I26" i="4"/>
  <c r="O25" i="4"/>
  <c r="I25" i="4"/>
  <c r="P24" i="4"/>
  <c r="P36" i="4" s="1"/>
  <c r="O24" i="4"/>
  <c r="O36" i="4" s="1"/>
  <c r="I24" i="4"/>
  <c r="I36" i="4" s="1"/>
  <c r="G22" i="4"/>
  <c r="Q21" i="4"/>
  <c r="N21" i="4"/>
  <c r="M21" i="4"/>
  <c r="L21" i="4"/>
  <c r="J21" i="4"/>
  <c r="H21" i="4"/>
  <c r="G21" i="4"/>
  <c r="E21" i="4"/>
  <c r="J22" i="4" s="1"/>
  <c r="C21" i="4"/>
  <c r="O20" i="4"/>
  <c r="I20" i="4"/>
  <c r="O19" i="4"/>
  <c r="I19" i="4"/>
  <c r="O18" i="4"/>
  <c r="I18" i="4"/>
  <c r="O17" i="4"/>
  <c r="I17" i="4"/>
  <c r="O16" i="4"/>
  <c r="I16" i="4"/>
  <c r="O15" i="4"/>
  <c r="I1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O14" i="4"/>
  <c r="I14" i="4"/>
  <c r="O13" i="4"/>
  <c r="I13" i="4"/>
  <c r="O12" i="4"/>
  <c r="I12" i="4"/>
  <c r="K12" i="4" s="1"/>
  <c r="G13" i="4" s="1"/>
  <c r="K13" i="4" s="1"/>
  <c r="G14" i="4" s="1"/>
  <c r="K14" i="4" s="1"/>
  <c r="G15" i="4" s="1"/>
  <c r="K15" i="4" s="1"/>
  <c r="G16" i="4" s="1"/>
  <c r="K16" i="4" s="1"/>
  <c r="G17" i="4" s="1"/>
  <c r="K17" i="4" s="1"/>
  <c r="G18" i="4" s="1"/>
  <c r="K18" i="4" s="1"/>
  <c r="G19" i="4" s="1"/>
  <c r="K19" i="4" s="1"/>
  <c r="G20" i="4" s="1"/>
  <c r="K20" i="4" s="1"/>
  <c r="G24" i="4" s="1"/>
  <c r="O11" i="4"/>
  <c r="I11" i="4"/>
  <c r="A11" i="4"/>
  <c r="A12" i="4" s="1"/>
  <c r="A13" i="4" s="1"/>
  <c r="A14" i="4" s="1"/>
  <c r="O10" i="4"/>
  <c r="I10" i="4"/>
  <c r="C10" i="4"/>
  <c r="F10" i="4" s="1"/>
  <c r="C11" i="4" s="1"/>
  <c r="F11" i="4" s="1"/>
  <c r="C12" i="4" s="1"/>
  <c r="F12" i="4" s="1"/>
  <c r="C13" i="4" s="1"/>
  <c r="F13" i="4" s="1"/>
  <c r="C14" i="4" s="1"/>
  <c r="F14" i="4" s="1"/>
  <c r="C15" i="4" s="1"/>
  <c r="F15" i="4" s="1"/>
  <c r="C16" i="4" s="1"/>
  <c r="F16" i="4" s="1"/>
  <c r="C17" i="4" s="1"/>
  <c r="F17" i="4" s="1"/>
  <c r="C18" i="4" s="1"/>
  <c r="F18" i="4" s="1"/>
  <c r="C19" i="4" s="1"/>
  <c r="F19" i="4" s="1"/>
  <c r="C20" i="4" s="1"/>
  <c r="F20" i="4" s="1"/>
  <c r="C24" i="4" s="1"/>
  <c r="P9" i="4"/>
  <c r="P21" i="4" s="1"/>
  <c r="O9" i="4"/>
  <c r="K9" i="4"/>
  <c r="G10" i="4" s="1"/>
  <c r="K10" i="4" s="1"/>
  <c r="G11" i="4" s="1"/>
  <c r="K11" i="4" s="1"/>
  <c r="G12" i="4" s="1"/>
  <c r="I9" i="4"/>
  <c r="F9" i="4"/>
  <c r="A9" i="4"/>
  <c r="A10" i="4" s="1"/>
  <c r="R7" i="4"/>
  <c r="N7" i="4"/>
  <c r="M7" i="4"/>
  <c r="H7" i="4"/>
  <c r="I7" i="4" s="1"/>
  <c r="J7" i="4" s="1"/>
  <c r="K7" i="4" s="1"/>
  <c r="Q81" i="3"/>
  <c r="N81" i="3"/>
  <c r="M81" i="3"/>
  <c r="J81" i="3"/>
  <c r="J82" i="3" s="1"/>
  <c r="H81" i="3"/>
  <c r="E81" i="3"/>
  <c r="O80" i="3"/>
  <c r="I80" i="3"/>
  <c r="D80" i="3"/>
  <c r="O79" i="3"/>
  <c r="I79" i="3"/>
  <c r="D79" i="3"/>
  <c r="O78" i="3"/>
  <c r="I78" i="3"/>
  <c r="D78" i="3"/>
  <c r="O77" i="3"/>
  <c r="I77" i="3"/>
  <c r="D77" i="3"/>
  <c r="O76" i="3"/>
  <c r="I76" i="3"/>
  <c r="D76" i="3"/>
  <c r="O75" i="3"/>
  <c r="I75" i="3"/>
  <c r="D75" i="3"/>
  <c r="O74" i="3"/>
  <c r="I74" i="3"/>
  <c r="D74" i="3"/>
  <c r="O73" i="3"/>
  <c r="I73" i="3"/>
  <c r="D73" i="3"/>
  <c r="O72" i="3"/>
  <c r="I72" i="3"/>
  <c r="D72" i="3"/>
  <c r="O71" i="3"/>
  <c r="I71" i="3"/>
  <c r="D71" i="3"/>
  <c r="O70" i="3"/>
  <c r="I70" i="3"/>
  <c r="I81" i="3" s="1"/>
  <c r="I82" i="3" s="1"/>
  <c r="D70" i="3"/>
  <c r="P69" i="3"/>
  <c r="P81" i="3" s="1"/>
  <c r="O69" i="3"/>
  <c r="O81" i="3" s="1"/>
  <c r="I69" i="3"/>
  <c r="D69" i="3"/>
  <c r="D81" i="3" s="1"/>
  <c r="N82" i="3" s="1"/>
  <c r="Q66" i="3"/>
  <c r="N66" i="3"/>
  <c r="M66" i="3"/>
  <c r="M67" i="3" s="1"/>
  <c r="J66" i="3"/>
  <c r="J67" i="3" s="1"/>
  <c r="H66" i="3"/>
  <c r="E66" i="3"/>
  <c r="D66" i="3"/>
  <c r="N67" i="3" s="1"/>
  <c r="O65" i="3"/>
  <c r="I65" i="3"/>
  <c r="O64" i="3"/>
  <c r="I64" i="3"/>
  <c r="O63" i="3"/>
  <c r="I63" i="3"/>
  <c r="O62" i="3"/>
  <c r="I62" i="3"/>
  <c r="O61" i="3"/>
  <c r="I61" i="3"/>
  <c r="O60" i="3"/>
  <c r="I60" i="3"/>
  <c r="O59" i="3"/>
  <c r="I59" i="3"/>
  <c r="O58" i="3"/>
  <c r="I58" i="3"/>
  <c r="O57" i="3"/>
  <c r="I57" i="3"/>
  <c r="O56" i="3"/>
  <c r="I56" i="3"/>
  <c r="O55" i="3"/>
  <c r="I55" i="3"/>
  <c r="P54" i="3"/>
  <c r="P66" i="3" s="1"/>
  <c r="O54" i="3"/>
  <c r="O66" i="3" s="1"/>
  <c r="I54" i="3"/>
  <c r="I66" i="3" s="1"/>
  <c r="I67" i="3" s="1"/>
  <c r="N52" i="3"/>
  <c r="M52" i="3"/>
  <c r="Q51" i="3"/>
  <c r="N51" i="3"/>
  <c r="M51" i="3"/>
  <c r="J51" i="3"/>
  <c r="J52" i="3" s="1"/>
  <c r="H51" i="3"/>
  <c r="E51" i="3"/>
  <c r="D51" i="3"/>
  <c r="O50" i="3"/>
  <c r="I50" i="3"/>
  <c r="O49" i="3"/>
  <c r="I49" i="3"/>
  <c r="O48" i="3"/>
  <c r="I48" i="3"/>
  <c r="O47" i="3"/>
  <c r="I47" i="3"/>
  <c r="O46" i="3"/>
  <c r="I46" i="3"/>
  <c r="O45" i="3"/>
  <c r="I45" i="3"/>
  <c r="O44" i="3"/>
  <c r="I44" i="3"/>
  <c r="O43" i="3"/>
  <c r="I43" i="3"/>
  <c r="O42" i="3"/>
  <c r="I42" i="3"/>
  <c r="O41" i="3"/>
  <c r="I41" i="3"/>
  <c r="O40" i="3"/>
  <c r="I40" i="3"/>
  <c r="P39" i="3"/>
  <c r="P51" i="3" s="1"/>
  <c r="O39" i="3"/>
  <c r="I39" i="3"/>
  <c r="I51" i="3" s="1"/>
  <c r="I52" i="3" s="1"/>
  <c r="M37" i="3"/>
  <c r="Q36" i="3"/>
  <c r="P36" i="3"/>
  <c r="N36" i="3"/>
  <c r="N37" i="3" s="1"/>
  <c r="M36" i="3"/>
  <c r="J36" i="3"/>
  <c r="H36" i="3"/>
  <c r="E36" i="3"/>
  <c r="J37" i="3" s="1"/>
  <c r="D36" i="3"/>
  <c r="O35" i="3"/>
  <c r="I35" i="3"/>
  <c r="O34" i="3"/>
  <c r="I34" i="3"/>
  <c r="O33" i="3"/>
  <c r="I33" i="3"/>
  <c r="O32" i="3"/>
  <c r="I32" i="3"/>
  <c r="O31" i="3"/>
  <c r="I31" i="3"/>
  <c r="O30" i="3"/>
  <c r="I30" i="3"/>
  <c r="O29" i="3"/>
  <c r="I29" i="3"/>
  <c r="O28" i="3"/>
  <c r="I28" i="3"/>
  <c r="O27" i="3"/>
  <c r="I27" i="3"/>
  <c r="O26" i="3"/>
  <c r="I26" i="3"/>
  <c r="O25" i="3"/>
  <c r="I25" i="3"/>
  <c r="P24" i="3"/>
  <c r="O24" i="3"/>
  <c r="I24" i="3"/>
  <c r="I36" i="3" s="1"/>
  <c r="I37" i="3" s="1"/>
  <c r="J22" i="3"/>
  <c r="G22" i="3"/>
  <c r="Q21" i="3"/>
  <c r="N21" i="3"/>
  <c r="M21" i="3"/>
  <c r="L21" i="3"/>
  <c r="J21" i="3"/>
  <c r="H21" i="3"/>
  <c r="G21" i="3"/>
  <c r="E21" i="3"/>
  <c r="C21" i="3"/>
  <c r="O20" i="3"/>
  <c r="I20" i="3"/>
  <c r="D20" i="3"/>
  <c r="O19" i="3"/>
  <c r="I19" i="3"/>
  <c r="D19" i="3"/>
  <c r="O18" i="3"/>
  <c r="I18" i="3"/>
  <c r="D18" i="3"/>
  <c r="O17" i="3"/>
  <c r="I17" i="3"/>
  <c r="D17" i="3"/>
  <c r="O16" i="3"/>
  <c r="I16" i="3"/>
  <c r="D16" i="3"/>
  <c r="O15" i="3"/>
  <c r="I15" i="3"/>
  <c r="D15" i="3"/>
  <c r="O14" i="3"/>
  <c r="I14" i="3"/>
  <c r="D14" i="3"/>
  <c r="O13" i="3"/>
  <c r="I13" i="3"/>
  <c r="D13" i="3"/>
  <c r="O12" i="3"/>
  <c r="I12" i="3"/>
  <c r="D12" i="3"/>
  <c r="O11" i="3"/>
  <c r="I11" i="3"/>
  <c r="D11" i="3"/>
  <c r="O10" i="3"/>
  <c r="I10" i="3"/>
  <c r="D10" i="3"/>
  <c r="P9" i="3"/>
  <c r="P21" i="3" s="1"/>
  <c r="O9" i="3"/>
  <c r="R9" i="3" s="1"/>
  <c r="L10" i="3" s="1"/>
  <c r="K9" i="3"/>
  <c r="G10" i="3" s="1"/>
  <c r="I9" i="3"/>
  <c r="D9" i="3"/>
  <c r="D21" i="3" s="1"/>
  <c r="F21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R7" i="3"/>
  <c r="M7" i="3"/>
  <c r="N7" i="3" s="1"/>
  <c r="I7" i="3"/>
  <c r="J7" i="3" s="1"/>
  <c r="K7" i="3" s="1"/>
  <c r="H7" i="3"/>
  <c r="N37" i="6" l="1"/>
  <c r="M37" i="6"/>
  <c r="K24" i="6"/>
  <c r="G36" i="6"/>
  <c r="K36" i="6" s="1"/>
  <c r="G37" i="6"/>
  <c r="I37" i="6"/>
  <c r="J37" i="6"/>
  <c r="N52" i="6"/>
  <c r="I82" i="6"/>
  <c r="M22" i="6"/>
  <c r="R26" i="6"/>
  <c r="L27" i="6" s="1"/>
  <c r="R27" i="6" s="1"/>
  <c r="L28" i="6" s="1"/>
  <c r="R28" i="6" s="1"/>
  <c r="L29" i="6" s="1"/>
  <c r="R29" i="6" s="1"/>
  <c r="L30" i="6" s="1"/>
  <c r="R30" i="6" s="1"/>
  <c r="L31" i="6" s="1"/>
  <c r="R31" i="6" s="1"/>
  <c r="L32" i="6" s="1"/>
  <c r="R32" i="6" s="1"/>
  <c r="L33" i="6" s="1"/>
  <c r="R33" i="6" s="1"/>
  <c r="L34" i="6" s="1"/>
  <c r="R34" i="6" s="1"/>
  <c r="L35" i="6" s="1"/>
  <c r="R35" i="6" s="1"/>
  <c r="R36" i="6" s="1"/>
  <c r="L39" i="6" s="1"/>
  <c r="R12" i="6"/>
  <c r="L13" i="6" s="1"/>
  <c r="R13" i="6" s="1"/>
  <c r="L14" i="6" s="1"/>
  <c r="R14" i="6" s="1"/>
  <c r="L15" i="6" s="1"/>
  <c r="R15" i="6" s="1"/>
  <c r="L16" i="6" s="1"/>
  <c r="R16" i="6" s="1"/>
  <c r="L17" i="6" s="1"/>
  <c r="R17" i="6" s="1"/>
  <c r="L18" i="6" s="1"/>
  <c r="R18" i="6" s="1"/>
  <c r="L19" i="6" s="1"/>
  <c r="R19" i="6" s="1"/>
  <c r="L20" i="6" s="1"/>
  <c r="R20" i="6" s="1"/>
  <c r="J82" i="6"/>
  <c r="I67" i="6"/>
  <c r="M82" i="6"/>
  <c r="C36" i="6"/>
  <c r="F36" i="6" s="1"/>
  <c r="F24" i="6"/>
  <c r="C25" i="6" s="1"/>
  <c r="F25" i="6" s="1"/>
  <c r="C26" i="6" s="1"/>
  <c r="F26" i="6" s="1"/>
  <c r="C27" i="6" s="1"/>
  <c r="F27" i="6" s="1"/>
  <c r="C28" i="6" s="1"/>
  <c r="F28" i="6" s="1"/>
  <c r="C29" i="6" s="1"/>
  <c r="F29" i="6" s="1"/>
  <c r="C30" i="6" s="1"/>
  <c r="F30" i="6" s="1"/>
  <c r="C31" i="6" s="1"/>
  <c r="F31" i="6" s="1"/>
  <c r="C32" i="6" s="1"/>
  <c r="F32" i="6" s="1"/>
  <c r="C33" i="6" s="1"/>
  <c r="F33" i="6" s="1"/>
  <c r="C34" i="6" s="1"/>
  <c r="F34" i="6" s="1"/>
  <c r="C35" i="6" s="1"/>
  <c r="F35" i="6" s="1"/>
  <c r="C39" i="6" s="1"/>
  <c r="K21" i="6"/>
  <c r="R25" i="6"/>
  <c r="L26" i="6" s="1"/>
  <c r="I52" i="6"/>
  <c r="N67" i="6"/>
  <c r="R9" i="6"/>
  <c r="L10" i="6" s="1"/>
  <c r="R10" i="6" s="1"/>
  <c r="L11" i="6" s="1"/>
  <c r="R11" i="6" s="1"/>
  <c r="L12" i="6" s="1"/>
  <c r="O51" i="6"/>
  <c r="D21" i="6"/>
  <c r="O36" i="6"/>
  <c r="R24" i="6"/>
  <c r="L25" i="6" s="1"/>
  <c r="K22" i="6"/>
  <c r="J39" i="5"/>
  <c r="N84" i="5"/>
  <c r="M39" i="5"/>
  <c r="N39" i="5"/>
  <c r="M84" i="5"/>
  <c r="G10" i="5"/>
  <c r="K10" i="5" s="1"/>
  <c r="G11" i="5" s="1"/>
  <c r="K11" i="5" s="1"/>
  <c r="G12" i="5" s="1"/>
  <c r="K12" i="5" s="1"/>
  <c r="G13" i="5" s="1"/>
  <c r="K13" i="5" s="1"/>
  <c r="G14" i="5" s="1"/>
  <c r="K14" i="5" s="1"/>
  <c r="G15" i="5" s="1"/>
  <c r="K15" i="5" s="1"/>
  <c r="G16" i="5" s="1"/>
  <c r="K16" i="5" s="1"/>
  <c r="G17" i="5" s="1"/>
  <c r="K17" i="5" s="1"/>
  <c r="G18" i="5" s="1"/>
  <c r="K18" i="5" s="1"/>
  <c r="G19" i="5" s="1"/>
  <c r="K19" i="5" s="1"/>
  <c r="G20" i="5" s="1"/>
  <c r="K20" i="5" s="1"/>
  <c r="K21" i="5" s="1"/>
  <c r="G25" i="5" s="1"/>
  <c r="K23" i="5"/>
  <c r="R10" i="5"/>
  <c r="L11" i="5" s="1"/>
  <c r="R11" i="5" s="1"/>
  <c r="L12" i="5" s="1"/>
  <c r="R12" i="5" s="1"/>
  <c r="L13" i="5" s="1"/>
  <c r="R13" i="5" s="1"/>
  <c r="L14" i="5" s="1"/>
  <c r="R14" i="5" s="1"/>
  <c r="L15" i="5" s="1"/>
  <c r="R15" i="5" s="1"/>
  <c r="L16" i="5" s="1"/>
  <c r="R16" i="5" s="1"/>
  <c r="L17" i="5" s="1"/>
  <c r="R17" i="5" s="1"/>
  <c r="L18" i="5" s="1"/>
  <c r="R18" i="5" s="1"/>
  <c r="L19" i="5" s="1"/>
  <c r="R19" i="5" s="1"/>
  <c r="L20" i="5" s="1"/>
  <c r="R20" i="5" s="1"/>
  <c r="I39" i="5"/>
  <c r="O38" i="5"/>
  <c r="O22" i="5"/>
  <c r="R22" i="5" s="1"/>
  <c r="L25" i="5" s="1"/>
  <c r="L38" i="5" s="1"/>
  <c r="P83" i="5"/>
  <c r="O83" i="5"/>
  <c r="O68" i="5"/>
  <c r="I23" i="5"/>
  <c r="G36" i="4"/>
  <c r="K36" i="4" s="1"/>
  <c r="K24" i="4"/>
  <c r="G37" i="4"/>
  <c r="F24" i="4"/>
  <c r="C25" i="4" s="1"/>
  <c r="F25" i="4" s="1"/>
  <c r="C26" i="4" s="1"/>
  <c r="F26" i="4" s="1"/>
  <c r="C27" i="4" s="1"/>
  <c r="F27" i="4" s="1"/>
  <c r="C28" i="4" s="1"/>
  <c r="F28" i="4" s="1"/>
  <c r="C29" i="4" s="1"/>
  <c r="F29" i="4" s="1"/>
  <c r="C30" i="4" s="1"/>
  <c r="F30" i="4" s="1"/>
  <c r="C31" i="4" s="1"/>
  <c r="F31" i="4" s="1"/>
  <c r="C32" i="4" s="1"/>
  <c r="F32" i="4" s="1"/>
  <c r="C33" i="4" s="1"/>
  <c r="F33" i="4" s="1"/>
  <c r="C34" i="4" s="1"/>
  <c r="F34" i="4" s="1"/>
  <c r="C35" i="4" s="1"/>
  <c r="F35" i="4" s="1"/>
  <c r="C39" i="4" s="1"/>
  <c r="C36" i="4"/>
  <c r="F36" i="4" s="1"/>
  <c r="N37" i="4"/>
  <c r="M37" i="4"/>
  <c r="O21" i="4"/>
  <c r="J52" i="4"/>
  <c r="J82" i="4"/>
  <c r="I21" i="4"/>
  <c r="R11" i="4"/>
  <c r="L12" i="4" s="1"/>
  <c r="R12" i="4" s="1"/>
  <c r="L13" i="4" s="1"/>
  <c r="R13" i="4" s="1"/>
  <c r="L14" i="4" s="1"/>
  <c r="R14" i="4" s="1"/>
  <c r="L15" i="4" s="1"/>
  <c r="R15" i="4" s="1"/>
  <c r="L16" i="4" s="1"/>
  <c r="R16" i="4" s="1"/>
  <c r="L17" i="4" s="1"/>
  <c r="R17" i="4" s="1"/>
  <c r="L18" i="4" s="1"/>
  <c r="R18" i="4" s="1"/>
  <c r="L19" i="4" s="1"/>
  <c r="R19" i="4" s="1"/>
  <c r="L20" i="4" s="1"/>
  <c r="R20" i="4" s="1"/>
  <c r="R21" i="4" s="1"/>
  <c r="L24" i="4" s="1"/>
  <c r="I37" i="4"/>
  <c r="J67" i="4"/>
  <c r="F21" i="4"/>
  <c r="R9" i="4"/>
  <c r="L10" i="4" s="1"/>
  <c r="R10" i="4" s="1"/>
  <c r="L11" i="4" s="1"/>
  <c r="O51" i="4"/>
  <c r="K22" i="4"/>
  <c r="R10" i="3"/>
  <c r="L11" i="3" s="1"/>
  <c r="R11" i="3" s="1"/>
  <c r="L12" i="3" s="1"/>
  <c r="R12" i="3" s="1"/>
  <c r="L13" i="3" s="1"/>
  <c r="R13" i="3" s="1"/>
  <c r="L14" i="3" s="1"/>
  <c r="R14" i="3" s="1"/>
  <c r="L15" i="3" s="1"/>
  <c r="R15" i="3" s="1"/>
  <c r="L16" i="3" s="1"/>
  <c r="R16" i="3" s="1"/>
  <c r="L17" i="3" s="1"/>
  <c r="R17" i="3" s="1"/>
  <c r="L18" i="3" s="1"/>
  <c r="R18" i="3" s="1"/>
  <c r="L19" i="3" s="1"/>
  <c r="R19" i="3" s="1"/>
  <c r="L20" i="3" s="1"/>
  <c r="R20" i="3" s="1"/>
  <c r="R21" i="3" s="1"/>
  <c r="L24" i="3" s="1"/>
  <c r="F9" i="3"/>
  <c r="C10" i="3" s="1"/>
  <c r="F10" i="3" s="1"/>
  <c r="C11" i="3" s="1"/>
  <c r="F11" i="3" s="1"/>
  <c r="C12" i="3" s="1"/>
  <c r="F12" i="3" s="1"/>
  <c r="C13" i="3" s="1"/>
  <c r="F13" i="3" s="1"/>
  <c r="C14" i="3" s="1"/>
  <c r="F14" i="3" s="1"/>
  <c r="C15" i="3" s="1"/>
  <c r="F15" i="3" s="1"/>
  <c r="C16" i="3" s="1"/>
  <c r="F16" i="3" s="1"/>
  <c r="C17" i="3" s="1"/>
  <c r="F17" i="3" s="1"/>
  <c r="C18" i="3" s="1"/>
  <c r="F18" i="3" s="1"/>
  <c r="C19" i="3" s="1"/>
  <c r="F19" i="3" s="1"/>
  <c r="C20" i="3" s="1"/>
  <c r="F20" i="3" s="1"/>
  <c r="C24" i="3" s="1"/>
  <c r="O36" i="3"/>
  <c r="M22" i="3"/>
  <c r="I21" i="3"/>
  <c r="K10" i="3"/>
  <c r="G11" i="3" s="1"/>
  <c r="K11" i="3" s="1"/>
  <c r="G12" i="3" s="1"/>
  <c r="K12" i="3" s="1"/>
  <c r="G13" i="3" s="1"/>
  <c r="K13" i="3" s="1"/>
  <c r="G14" i="3" s="1"/>
  <c r="K14" i="3" s="1"/>
  <c r="G15" i="3" s="1"/>
  <c r="K15" i="3" s="1"/>
  <c r="G16" i="3" s="1"/>
  <c r="K16" i="3" s="1"/>
  <c r="G17" i="3" s="1"/>
  <c r="K17" i="3" s="1"/>
  <c r="G18" i="3" s="1"/>
  <c r="K18" i="3" s="1"/>
  <c r="G19" i="3" s="1"/>
  <c r="K19" i="3" s="1"/>
  <c r="G20" i="3" s="1"/>
  <c r="K20" i="3" s="1"/>
  <c r="G24" i="3" s="1"/>
  <c r="N22" i="3"/>
  <c r="M82" i="3"/>
  <c r="O21" i="3"/>
  <c r="K22" i="3"/>
  <c r="O51" i="3"/>
  <c r="L51" i="6" l="1"/>
  <c r="R39" i="6"/>
  <c r="L40" i="6" s="1"/>
  <c r="R40" i="6" s="1"/>
  <c r="L41" i="6" s="1"/>
  <c r="R41" i="6" s="1"/>
  <c r="L42" i="6" s="1"/>
  <c r="R42" i="6" s="1"/>
  <c r="L43" i="6" s="1"/>
  <c r="R43" i="6" s="1"/>
  <c r="L44" i="6" s="1"/>
  <c r="R44" i="6" s="1"/>
  <c r="L45" i="6" s="1"/>
  <c r="R45" i="6" s="1"/>
  <c r="L46" i="6" s="1"/>
  <c r="R46" i="6" s="1"/>
  <c r="L47" i="6" s="1"/>
  <c r="R47" i="6" s="1"/>
  <c r="L48" i="6" s="1"/>
  <c r="R48" i="6" s="1"/>
  <c r="L49" i="6" s="1"/>
  <c r="R49" i="6" s="1"/>
  <c r="L50" i="6" s="1"/>
  <c r="R50" i="6" s="1"/>
  <c r="R51" i="6" s="1"/>
  <c r="L54" i="6" s="1"/>
  <c r="C51" i="6"/>
  <c r="F51" i="6" s="1"/>
  <c r="F39" i="6"/>
  <c r="C40" i="6" s="1"/>
  <c r="F40" i="6" s="1"/>
  <c r="C41" i="6" s="1"/>
  <c r="F41" i="6" s="1"/>
  <c r="C42" i="6" s="1"/>
  <c r="F42" i="6" s="1"/>
  <c r="C43" i="6" s="1"/>
  <c r="F43" i="6" s="1"/>
  <c r="C44" i="6" s="1"/>
  <c r="F44" i="6" s="1"/>
  <c r="C45" i="6" s="1"/>
  <c r="F45" i="6" s="1"/>
  <c r="C46" i="6" s="1"/>
  <c r="F46" i="6" s="1"/>
  <c r="C47" i="6" s="1"/>
  <c r="F47" i="6" s="1"/>
  <c r="C48" i="6" s="1"/>
  <c r="F48" i="6" s="1"/>
  <c r="C49" i="6" s="1"/>
  <c r="F49" i="6" s="1"/>
  <c r="C50" i="6" s="1"/>
  <c r="F50" i="6" s="1"/>
  <c r="C54" i="6" s="1"/>
  <c r="K37" i="6"/>
  <c r="G25" i="6"/>
  <c r="K25" i="6" s="1"/>
  <c r="G26" i="6" s="1"/>
  <c r="K26" i="6" s="1"/>
  <c r="G27" i="6" s="1"/>
  <c r="K27" i="6" s="1"/>
  <c r="G28" i="6" s="1"/>
  <c r="K28" i="6" s="1"/>
  <c r="G29" i="6" s="1"/>
  <c r="K29" i="6" s="1"/>
  <c r="G30" i="6" s="1"/>
  <c r="K30" i="6" s="1"/>
  <c r="G31" i="6" s="1"/>
  <c r="K31" i="6" s="1"/>
  <c r="G32" i="6" s="1"/>
  <c r="K32" i="6" s="1"/>
  <c r="G33" i="6" s="1"/>
  <c r="K33" i="6" s="1"/>
  <c r="G34" i="6" s="1"/>
  <c r="K34" i="6" s="1"/>
  <c r="G35" i="6" s="1"/>
  <c r="K35" i="6" s="1"/>
  <c r="G39" i="6" s="1"/>
  <c r="N22" i="6"/>
  <c r="F21" i="6"/>
  <c r="I22" i="6"/>
  <c r="F22" i="5"/>
  <c r="C25" i="5" s="1"/>
  <c r="G39" i="5" s="1"/>
  <c r="N23" i="5"/>
  <c r="M23" i="5"/>
  <c r="R25" i="5"/>
  <c r="L26" i="5" s="1"/>
  <c r="R26" i="5" s="1"/>
  <c r="L27" i="5" s="1"/>
  <c r="R27" i="5" s="1"/>
  <c r="L28" i="5" s="1"/>
  <c r="R28" i="5" s="1"/>
  <c r="L29" i="5" s="1"/>
  <c r="R29" i="5" s="1"/>
  <c r="L30" i="5" s="1"/>
  <c r="R30" i="5" s="1"/>
  <c r="L31" i="5" s="1"/>
  <c r="R31" i="5" s="1"/>
  <c r="L32" i="5" s="1"/>
  <c r="R32" i="5" s="1"/>
  <c r="L33" i="5" s="1"/>
  <c r="R33" i="5" s="1"/>
  <c r="L34" i="5" s="1"/>
  <c r="R34" i="5" s="1"/>
  <c r="L35" i="5" s="1"/>
  <c r="R35" i="5" s="1"/>
  <c r="L36" i="5" s="1"/>
  <c r="R36" i="5" s="1"/>
  <c r="R38" i="5" s="1"/>
  <c r="L41" i="5" s="1"/>
  <c r="K25" i="5"/>
  <c r="G38" i="5"/>
  <c r="K38" i="5" s="1"/>
  <c r="L36" i="4"/>
  <c r="R36" i="4" s="1"/>
  <c r="L39" i="4" s="1"/>
  <c r="R24" i="4"/>
  <c r="L25" i="4" s="1"/>
  <c r="R25" i="4" s="1"/>
  <c r="L26" i="4" s="1"/>
  <c r="R26" i="4" s="1"/>
  <c r="L27" i="4" s="1"/>
  <c r="R27" i="4" s="1"/>
  <c r="L28" i="4" s="1"/>
  <c r="R28" i="4" s="1"/>
  <c r="L29" i="4" s="1"/>
  <c r="R29" i="4" s="1"/>
  <c r="L30" i="4" s="1"/>
  <c r="R30" i="4" s="1"/>
  <c r="L31" i="4" s="1"/>
  <c r="R31" i="4" s="1"/>
  <c r="L32" i="4" s="1"/>
  <c r="R32" i="4" s="1"/>
  <c r="L33" i="4" s="1"/>
  <c r="R33" i="4" s="1"/>
  <c r="L34" i="4" s="1"/>
  <c r="R34" i="4" s="1"/>
  <c r="L35" i="4" s="1"/>
  <c r="R35" i="4" s="1"/>
  <c r="N22" i="4"/>
  <c r="K21" i="4"/>
  <c r="I22" i="4"/>
  <c r="M22" i="4"/>
  <c r="F39" i="4"/>
  <c r="C40" i="4" s="1"/>
  <c r="F40" i="4" s="1"/>
  <c r="C41" i="4" s="1"/>
  <c r="F41" i="4" s="1"/>
  <c r="C42" i="4" s="1"/>
  <c r="F42" i="4" s="1"/>
  <c r="C43" i="4" s="1"/>
  <c r="F43" i="4" s="1"/>
  <c r="C44" i="4" s="1"/>
  <c r="F44" i="4" s="1"/>
  <c r="C45" i="4" s="1"/>
  <c r="F45" i="4" s="1"/>
  <c r="C46" i="4" s="1"/>
  <c r="F46" i="4" s="1"/>
  <c r="C47" i="4" s="1"/>
  <c r="F47" i="4" s="1"/>
  <c r="C48" i="4" s="1"/>
  <c r="F48" i="4" s="1"/>
  <c r="C49" i="4" s="1"/>
  <c r="F49" i="4" s="1"/>
  <c r="C50" i="4" s="1"/>
  <c r="F50" i="4" s="1"/>
  <c r="C54" i="4" s="1"/>
  <c r="C51" i="4"/>
  <c r="F51" i="4" s="1"/>
  <c r="K37" i="4"/>
  <c r="G25" i="4"/>
  <c r="K25" i="4" s="1"/>
  <c r="G26" i="4" s="1"/>
  <c r="K26" i="4" s="1"/>
  <c r="G27" i="4" s="1"/>
  <c r="K27" i="4" s="1"/>
  <c r="G28" i="4" s="1"/>
  <c r="K28" i="4" s="1"/>
  <c r="G29" i="4" s="1"/>
  <c r="K29" i="4" s="1"/>
  <c r="G30" i="4" s="1"/>
  <c r="K30" i="4" s="1"/>
  <c r="G31" i="4" s="1"/>
  <c r="K31" i="4" s="1"/>
  <c r="G32" i="4" s="1"/>
  <c r="K32" i="4" s="1"/>
  <c r="G33" i="4" s="1"/>
  <c r="K33" i="4" s="1"/>
  <c r="G34" i="4" s="1"/>
  <c r="K34" i="4" s="1"/>
  <c r="G35" i="4" s="1"/>
  <c r="K35" i="4" s="1"/>
  <c r="G39" i="4" s="1"/>
  <c r="L36" i="3"/>
  <c r="R24" i="3"/>
  <c r="L25" i="3" s="1"/>
  <c r="R25" i="3" s="1"/>
  <c r="L26" i="3" s="1"/>
  <c r="R26" i="3" s="1"/>
  <c r="L27" i="3" s="1"/>
  <c r="R27" i="3" s="1"/>
  <c r="L28" i="3" s="1"/>
  <c r="R28" i="3" s="1"/>
  <c r="L29" i="3" s="1"/>
  <c r="R29" i="3" s="1"/>
  <c r="L30" i="3" s="1"/>
  <c r="R30" i="3" s="1"/>
  <c r="L31" i="3" s="1"/>
  <c r="R31" i="3" s="1"/>
  <c r="L32" i="3" s="1"/>
  <c r="R32" i="3" s="1"/>
  <c r="L33" i="3" s="1"/>
  <c r="R33" i="3" s="1"/>
  <c r="L34" i="3" s="1"/>
  <c r="R34" i="3" s="1"/>
  <c r="L35" i="3" s="1"/>
  <c r="R35" i="3" s="1"/>
  <c r="R36" i="3" s="1"/>
  <c r="L39" i="3" s="1"/>
  <c r="G36" i="3"/>
  <c r="K36" i="3" s="1"/>
  <c r="G37" i="3"/>
  <c r="K24" i="3"/>
  <c r="C36" i="3"/>
  <c r="F36" i="3" s="1"/>
  <c r="F24" i="3"/>
  <c r="C25" i="3" s="1"/>
  <c r="F25" i="3" s="1"/>
  <c r="C26" i="3" s="1"/>
  <c r="F26" i="3" s="1"/>
  <c r="C27" i="3" s="1"/>
  <c r="F27" i="3" s="1"/>
  <c r="C28" i="3" s="1"/>
  <c r="F28" i="3" s="1"/>
  <c r="C29" i="3" s="1"/>
  <c r="F29" i="3" s="1"/>
  <c r="C30" i="3" s="1"/>
  <c r="F30" i="3" s="1"/>
  <c r="C31" i="3" s="1"/>
  <c r="F31" i="3" s="1"/>
  <c r="C32" i="3" s="1"/>
  <c r="F32" i="3" s="1"/>
  <c r="C33" i="3" s="1"/>
  <c r="F33" i="3" s="1"/>
  <c r="C34" i="3" s="1"/>
  <c r="F34" i="3" s="1"/>
  <c r="C35" i="3" s="1"/>
  <c r="F35" i="3" s="1"/>
  <c r="C39" i="3" s="1"/>
  <c r="K21" i="3"/>
  <c r="I22" i="3"/>
  <c r="G52" i="6" l="1"/>
  <c r="K39" i="6"/>
  <c r="G51" i="6"/>
  <c r="K51" i="6" s="1"/>
  <c r="C66" i="6"/>
  <c r="F66" i="6" s="1"/>
  <c r="F54" i="6"/>
  <c r="C55" i="6" s="1"/>
  <c r="F55" i="6" s="1"/>
  <c r="C56" i="6" s="1"/>
  <c r="F56" i="6" s="1"/>
  <c r="C57" i="6" s="1"/>
  <c r="F57" i="6" s="1"/>
  <c r="C58" i="6" s="1"/>
  <c r="F58" i="6" s="1"/>
  <c r="C59" i="6" s="1"/>
  <c r="F59" i="6" s="1"/>
  <c r="C60" i="6" s="1"/>
  <c r="F60" i="6" s="1"/>
  <c r="C61" i="6" s="1"/>
  <c r="F61" i="6" s="1"/>
  <c r="C62" i="6" s="1"/>
  <c r="F62" i="6" s="1"/>
  <c r="C63" i="6" s="1"/>
  <c r="F63" i="6" s="1"/>
  <c r="C64" i="6" s="1"/>
  <c r="F64" i="6" s="1"/>
  <c r="C65" i="6" s="1"/>
  <c r="F65" i="6" s="1"/>
  <c r="C69" i="6" s="1"/>
  <c r="R54" i="6"/>
  <c r="L55" i="6" s="1"/>
  <c r="R55" i="6" s="1"/>
  <c r="L56" i="6" s="1"/>
  <c r="R56" i="6" s="1"/>
  <c r="L57" i="6" s="1"/>
  <c r="R57" i="6" s="1"/>
  <c r="L58" i="6" s="1"/>
  <c r="R58" i="6" s="1"/>
  <c r="L59" i="6" s="1"/>
  <c r="R59" i="6" s="1"/>
  <c r="L60" i="6" s="1"/>
  <c r="R60" i="6" s="1"/>
  <c r="L61" i="6" s="1"/>
  <c r="R61" i="6" s="1"/>
  <c r="L62" i="6" s="1"/>
  <c r="R62" i="6" s="1"/>
  <c r="L63" i="6" s="1"/>
  <c r="R63" i="6" s="1"/>
  <c r="L64" i="6" s="1"/>
  <c r="R64" i="6" s="1"/>
  <c r="L65" i="6" s="1"/>
  <c r="R65" i="6" s="1"/>
  <c r="R66" i="6" s="1"/>
  <c r="L69" i="6" s="1"/>
  <c r="L66" i="6"/>
  <c r="G26" i="5"/>
  <c r="K26" i="5" s="1"/>
  <c r="G27" i="5" s="1"/>
  <c r="K27" i="5" s="1"/>
  <c r="G28" i="5" s="1"/>
  <c r="K28" i="5" s="1"/>
  <c r="G29" i="5" s="1"/>
  <c r="K29" i="5" s="1"/>
  <c r="G30" i="5" s="1"/>
  <c r="K30" i="5" s="1"/>
  <c r="G31" i="5" s="1"/>
  <c r="K31" i="5" s="1"/>
  <c r="G32" i="5" s="1"/>
  <c r="K32" i="5" s="1"/>
  <c r="G33" i="5" s="1"/>
  <c r="K33" i="5" s="1"/>
  <c r="G34" i="5" s="1"/>
  <c r="K34" i="5" s="1"/>
  <c r="G35" i="5" s="1"/>
  <c r="K35" i="5" s="1"/>
  <c r="G36" i="5" s="1"/>
  <c r="K36" i="5" s="1"/>
  <c r="K37" i="5" s="1"/>
  <c r="G41" i="5" s="1"/>
  <c r="L53" i="5"/>
  <c r="R41" i="5"/>
  <c r="L42" i="5" s="1"/>
  <c r="R42" i="5" s="1"/>
  <c r="L43" i="5" s="1"/>
  <c r="R43" i="5" s="1"/>
  <c r="L44" i="5" s="1"/>
  <c r="R44" i="5" s="1"/>
  <c r="L45" i="5" s="1"/>
  <c r="R45" i="5" s="1"/>
  <c r="L46" i="5" s="1"/>
  <c r="R46" i="5" s="1"/>
  <c r="L47" i="5" s="1"/>
  <c r="R47" i="5" s="1"/>
  <c r="L48" i="5" s="1"/>
  <c r="R48" i="5" s="1"/>
  <c r="L49" i="5" s="1"/>
  <c r="R49" i="5" s="1"/>
  <c r="L50" i="5" s="1"/>
  <c r="R50" i="5" s="1"/>
  <c r="L51" i="5" s="1"/>
  <c r="R51" i="5" s="1"/>
  <c r="L52" i="5" s="1"/>
  <c r="R52" i="5" s="1"/>
  <c r="R53" i="5" s="1"/>
  <c r="L56" i="5" s="1"/>
  <c r="C38" i="5"/>
  <c r="F38" i="5" s="1"/>
  <c r="F25" i="5"/>
  <c r="C26" i="5" s="1"/>
  <c r="F26" i="5" s="1"/>
  <c r="C27" i="5" s="1"/>
  <c r="F27" i="5" s="1"/>
  <c r="C28" i="5" s="1"/>
  <c r="F28" i="5" s="1"/>
  <c r="C29" i="5" s="1"/>
  <c r="F29" i="5" s="1"/>
  <c r="C30" i="5" s="1"/>
  <c r="F30" i="5" s="1"/>
  <c r="C31" i="5" s="1"/>
  <c r="F31" i="5" s="1"/>
  <c r="C32" i="5" s="1"/>
  <c r="F32" i="5" s="1"/>
  <c r="C33" i="5" s="1"/>
  <c r="F33" i="5" s="1"/>
  <c r="C34" i="5" s="1"/>
  <c r="F34" i="5" s="1"/>
  <c r="C35" i="5" s="1"/>
  <c r="F35" i="5" s="1"/>
  <c r="C36" i="5" s="1"/>
  <c r="F36" i="5" s="1"/>
  <c r="F37" i="5" s="1"/>
  <c r="C41" i="5" s="1"/>
  <c r="C66" i="4"/>
  <c r="F66" i="4" s="1"/>
  <c r="F54" i="4"/>
  <c r="C55" i="4" s="1"/>
  <c r="F55" i="4" s="1"/>
  <c r="C56" i="4" s="1"/>
  <c r="F56" i="4" s="1"/>
  <c r="C57" i="4" s="1"/>
  <c r="F57" i="4" s="1"/>
  <c r="C58" i="4" s="1"/>
  <c r="F58" i="4" s="1"/>
  <c r="C59" i="4" s="1"/>
  <c r="F59" i="4" s="1"/>
  <c r="C60" i="4" s="1"/>
  <c r="F60" i="4" s="1"/>
  <c r="C61" i="4" s="1"/>
  <c r="F61" i="4" s="1"/>
  <c r="C62" i="4" s="1"/>
  <c r="F62" i="4" s="1"/>
  <c r="C63" i="4" s="1"/>
  <c r="F63" i="4" s="1"/>
  <c r="C64" i="4" s="1"/>
  <c r="F64" i="4" s="1"/>
  <c r="C65" i="4" s="1"/>
  <c r="F65" i="4" s="1"/>
  <c r="C69" i="4" s="1"/>
  <c r="G52" i="4"/>
  <c r="G51" i="4"/>
  <c r="K51" i="4" s="1"/>
  <c r="K39" i="4"/>
  <c r="L51" i="4"/>
  <c r="R39" i="4"/>
  <c r="L40" i="4" s="1"/>
  <c r="R40" i="4" s="1"/>
  <c r="L41" i="4" s="1"/>
  <c r="R41" i="4" s="1"/>
  <c r="L42" i="4" s="1"/>
  <c r="R42" i="4" s="1"/>
  <c r="L43" i="4" s="1"/>
  <c r="R43" i="4" s="1"/>
  <c r="L44" i="4" s="1"/>
  <c r="R44" i="4" s="1"/>
  <c r="L45" i="4" s="1"/>
  <c r="R45" i="4" s="1"/>
  <c r="L46" i="4" s="1"/>
  <c r="R46" i="4" s="1"/>
  <c r="L47" i="4" s="1"/>
  <c r="R47" i="4" s="1"/>
  <c r="L48" i="4" s="1"/>
  <c r="R48" i="4" s="1"/>
  <c r="L49" i="4" s="1"/>
  <c r="R49" i="4" s="1"/>
  <c r="L50" i="4" s="1"/>
  <c r="R50" i="4" s="1"/>
  <c r="R51" i="4" s="1"/>
  <c r="L54" i="4" s="1"/>
  <c r="K37" i="3"/>
  <c r="G25" i="3"/>
  <c r="K25" i="3" s="1"/>
  <c r="G26" i="3" s="1"/>
  <c r="K26" i="3" s="1"/>
  <c r="G27" i="3" s="1"/>
  <c r="K27" i="3" s="1"/>
  <c r="G28" i="3" s="1"/>
  <c r="K28" i="3" s="1"/>
  <c r="G29" i="3" s="1"/>
  <c r="K29" i="3" s="1"/>
  <c r="G30" i="3" s="1"/>
  <c r="K30" i="3" s="1"/>
  <c r="G31" i="3" s="1"/>
  <c r="K31" i="3" s="1"/>
  <c r="G32" i="3" s="1"/>
  <c r="K32" i="3" s="1"/>
  <c r="G33" i="3" s="1"/>
  <c r="K33" i="3" s="1"/>
  <c r="G34" i="3" s="1"/>
  <c r="K34" i="3" s="1"/>
  <c r="G35" i="3" s="1"/>
  <c r="K35" i="3" s="1"/>
  <c r="G39" i="3" s="1"/>
  <c r="L51" i="3"/>
  <c r="R39" i="3"/>
  <c r="L40" i="3" s="1"/>
  <c r="R40" i="3" s="1"/>
  <c r="L41" i="3" s="1"/>
  <c r="R41" i="3" s="1"/>
  <c r="L42" i="3" s="1"/>
  <c r="R42" i="3" s="1"/>
  <c r="L43" i="3" s="1"/>
  <c r="R43" i="3" s="1"/>
  <c r="L44" i="3" s="1"/>
  <c r="R44" i="3" s="1"/>
  <c r="L45" i="3" s="1"/>
  <c r="R45" i="3" s="1"/>
  <c r="L46" i="3" s="1"/>
  <c r="R46" i="3" s="1"/>
  <c r="L47" i="3" s="1"/>
  <c r="R47" i="3" s="1"/>
  <c r="L48" i="3" s="1"/>
  <c r="R48" i="3" s="1"/>
  <c r="L49" i="3" s="1"/>
  <c r="R49" i="3" s="1"/>
  <c r="L50" i="3" s="1"/>
  <c r="R50" i="3" s="1"/>
  <c r="R51" i="3" s="1"/>
  <c r="L54" i="3" s="1"/>
  <c r="F39" i="3"/>
  <c r="C40" i="3" s="1"/>
  <c r="F40" i="3" s="1"/>
  <c r="C41" i="3" s="1"/>
  <c r="F41" i="3" s="1"/>
  <c r="C42" i="3" s="1"/>
  <c r="F42" i="3" s="1"/>
  <c r="C43" i="3" s="1"/>
  <c r="F43" i="3" s="1"/>
  <c r="C44" i="3" s="1"/>
  <c r="F44" i="3" s="1"/>
  <c r="C45" i="3" s="1"/>
  <c r="F45" i="3" s="1"/>
  <c r="C46" i="3" s="1"/>
  <c r="F46" i="3" s="1"/>
  <c r="C47" i="3" s="1"/>
  <c r="F47" i="3" s="1"/>
  <c r="C48" i="3" s="1"/>
  <c r="F48" i="3" s="1"/>
  <c r="C49" i="3" s="1"/>
  <c r="F49" i="3" s="1"/>
  <c r="C50" i="3" s="1"/>
  <c r="F50" i="3" s="1"/>
  <c r="C54" i="3" s="1"/>
  <c r="C51" i="3"/>
  <c r="F51" i="3" s="1"/>
  <c r="K39" i="5" l="1"/>
  <c r="G40" i="6"/>
  <c r="K40" i="6" s="1"/>
  <c r="G41" i="6" s="1"/>
  <c r="K41" i="6" s="1"/>
  <c r="G42" i="6" s="1"/>
  <c r="K42" i="6" s="1"/>
  <c r="G43" i="6" s="1"/>
  <c r="K43" i="6" s="1"/>
  <c r="G44" i="6" s="1"/>
  <c r="K44" i="6" s="1"/>
  <c r="G45" i="6" s="1"/>
  <c r="K45" i="6" s="1"/>
  <c r="G46" i="6" s="1"/>
  <c r="K46" i="6" s="1"/>
  <c r="G47" i="6" s="1"/>
  <c r="K47" i="6" s="1"/>
  <c r="G48" i="6" s="1"/>
  <c r="K48" i="6" s="1"/>
  <c r="G49" i="6" s="1"/>
  <c r="K49" i="6" s="1"/>
  <c r="G50" i="6" s="1"/>
  <c r="K50" i="6" s="1"/>
  <c r="G54" i="6" s="1"/>
  <c r="K52" i="6"/>
  <c r="R69" i="6"/>
  <c r="L70" i="6" s="1"/>
  <c r="R70" i="6" s="1"/>
  <c r="L71" i="6" s="1"/>
  <c r="R71" i="6" s="1"/>
  <c r="L72" i="6" s="1"/>
  <c r="R72" i="6" s="1"/>
  <c r="L73" i="6" s="1"/>
  <c r="R73" i="6" s="1"/>
  <c r="L74" i="6" s="1"/>
  <c r="R74" i="6" s="1"/>
  <c r="L75" i="6" s="1"/>
  <c r="R75" i="6" s="1"/>
  <c r="L76" i="6" s="1"/>
  <c r="R76" i="6" s="1"/>
  <c r="L77" i="6" s="1"/>
  <c r="R77" i="6" s="1"/>
  <c r="L78" i="6" s="1"/>
  <c r="R78" i="6" s="1"/>
  <c r="L79" i="6" s="1"/>
  <c r="R79" i="6" s="1"/>
  <c r="L80" i="6" s="1"/>
  <c r="R80" i="6" s="1"/>
  <c r="R81" i="6" s="1"/>
  <c r="L81" i="6"/>
  <c r="F69" i="6"/>
  <c r="C70" i="6" s="1"/>
  <c r="F70" i="6" s="1"/>
  <c r="C71" i="6" s="1"/>
  <c r="F71" i="6" s="1"/>
  <c r="C72" i="6" s="1"/>
  <c r="F72" i="6" s="1"/>
  <c r="C73" i="6" s="1"/>
  <c r="F73" i="6" s="1"/>
  <c r="C74" i="6" s="1"/>
  <c r="F74" i="6" s="1"/>
  <c r="C75" i="6" s="1"/>
  <c r="F75" i="6" s="1"/>
  <c r="C76" i="6" s="1"/>
  <c r="F76" i="6" s="1"/>
  <c r="C77" i="6" s="1"/>
  <c r="F77" i="6" s="1"/>
  <c r="C78" i="6" s="1"/>
  <c r="F78" i="6" s="1"/>
  <c r="C79" i="6" s="1"/>
  <c r="F79" i="6" s="1"/>
  <c r="C80" i="6" s="1"/>
  <c r="F80" i="6" s="1"/>
  <c r="C81" i="6"/>
  <c r="F81" i="6" s="1"/>
  <c r="F41" i="5"/>
  <c r="C42" i="5" s="1"/>
  <c r="F42" i="5" s="1"/>
  <c r="C43" i="5" s="1"/>
  <c r="F43" i="5" s="1"/>
  <c r="C44" i="5" s="1"/>
  <c r="F44" i="5" s="1"/>
  <c r="C45" i="5" s="1"/>
  <c r="F45" i="5" s="1"/>
  <c r="C46" i="5" s="1"/>
  <c r="F46" i="5" s="1"/>
  <c r="C47" i="5" s="1"/>
  <c r="F47" i="5" s="1"/>
  <c r="C48" i="5" s="1"/>
  <c r="F48" i="5" s="1"/>
  <c r="C49" i="5" s="1"/>
  <c r="F49" i="5" s="1"/>
  <c r="C50" i="5" s="1"/>
  <c r="F50" i="5" s="1"/>
  <c r="C51" i="5" s="1"/>
  <c r="F51" i="5" s="1"/>
  <c r="C52" i="5" s="1"/>
  <c r="F52" i="5" s="1"/>
  <c r="C56" i="5" s="1"/>
  <c r="C53" i="5"/>
  <c r="F53" i="5" s="1"/>
  <c r="L68" i="5"/>
  <c r="R56" i="5"/>
  <c r="L57" i="5" s="1"/>
  <c r="R57" i="5" s="1"/>
  <c r="L58" i="5" s="1"/>
  <c r="R58" i="5" s="1"/>
  <c r="L59" i="5" s="1"/>
  <c r="R59" i="5" s="1"/>
  <c r="L60" i="5" s="1"/>
  <c r="R60" i="5" s="1"/>
  <c r="L61" i="5" s="1"/>
  <c r="R61" i="5" s="1"/>
  <c r="L62" i="5" s="1"/>
  <c r="R62" i="5" s="1"/>
  <c r="L63" i="5" s="1"/>
  <c r="R63" i="5" s="1"/>
  <c r="L64" i="5" s="1"/>
  <c r="R64" i="5" s="1"/>
  <c r="L65" i="5" s="1"/>
  <c r="R65" i="5" s="1"/>
  <c r="L66" i="5" s="1"/>
  <c r="R66" i="5" s="1"/>
  <c r="L67" i="5" s="1"/>
  <c r="R67" i="5" s="1"/>
  <c r="R68" i="5" s="1"/>
  <c r="L71" i="5" s="1"/>
  <c r="K41" i="5"/>
  <c r="G54" i="5"/>
  <c r="G53" i="5"/>
  <c r="K53" i="5" s="1"/>
  <c r="L66" i="4"/>
  <c r="R54" i="4"/>
  <c r="L55" i="4" s="1"/>
  <c r="R55" i="4" s="1"/>
  <c r="L56" i="4" s="1"/>
  <c r="R56" i="4" s="1"/>
  <c r="L57" i="4" s="1"/>
  <c r="R57" i="4" s="1"/>
  <c r="L58" i="4" s="1"/>
  <c r="R58" i="4" s="1"/>
  <c r="L59" i="4" s="1"/>
  <c r="R59" i="4" s="1"/>
  <c r="L60" i="4" s="1"/>
  <c r="R60" i="4" s="1"/>
  <c r="L61" i="4" s="1"/>
  <c r="R61" i="4" s="1"/>
  <c r="L62" i="4" s="1"/>
  <c r="R62" i="4" s="1"/>
  <c r="L63" i="4" s="1"/>
  <c r="R63" i="4" s="1"/>
  <c r="L64" i="4" s="1"/>
  <c r="R64" i="4" s="1"/>
  <c r="L65" i="4" s="1"/>
  <c r="R65" i="4" s="1"/>
  <c r="R66" i="4" s="1"/>
  <c r="L69" i="4" s="1"/>
  <c r="G40" i="4"/>
  <c r="K40" i="4" s="1"/>
  <c r="G41" i="4" s="1"/>
  <c r="K41" i="4" s="1"/>
  <c r="G42" i="4" s="1"/>
  <c r="K42" i="4" s="1"/>
  <c r="G43" i="4" s="1"/>
  <c r="K43" i="4" s="1"/>
  <c r="G44" i="4" s="1"/>
  <c r="K44" i="4" s="1"/>
  <c r="G45" i="4" s="1"/>
  <c r="K45" i="4" s="1"/>
  <c r="G46" i="4" s="1"/>
  <c r="K46" i="4" s="1"/>
  <c r="G47" i="4" s="1"/>
  <c r="K47" i="4" s="1"/>
  <c r="G48" i="4" s="1"/>
  <c r="K48" i="4" s="1"/>
  <c r="G49" i="4" s="1"/>
  <c r="K49" i="4" s="1"/>
  <c r="G50" i="4" s="1"/>
  <c r="K50" i="4" s="1"/>
  <c r="G54" i="4" s="1"/>
  <c r="K52" i="4"/>
  <c r="F69" i="4"/>
  <c r="C70" i="4" s="1"/>
  <c r="F70" i="4" s="1"/>
  <c r="C71" i="4" s="1"/>
  <c r="F71" i="4" s="1"/>
  <c r="C72" i="4" s="1"/>
  <c r="F72" i="4" s="1"/>
  <c r="C73" i="4" s="1"/>
  <c r="F73" i="4" s="1"/>
  <c r="C74" i="4" s="1"/>
  <c r="F74" i="4" s="1"/>
  <c r="C75" i="4" s="1"/>
  <c r="F75" i="4" s="1"/>
  <c r="C76" i="4" s="1"/>
  <c r="F76" i="4" s="1"/>
  <c r="C77" i="4" s="1"/>
  <c r="F77" i="4" s="1"/>
  <c r="C78" i="4" s="1"/>
  <c r="F78" i="4" s="1"/>
  <c r="C79" i="4" s="1"/>
  <c r="F79" i="4" s="1"/>
  <c r="C80" i="4" s="1"/>
  <c r="F80" i="4" s="1"/>
  <c r="C81" i="4"/>
  <c r="F81" i="4" s="1"/>
  <c r="C66" i="3"/>
  <c r="F66" i="3" s="1"/>
  <c r="F54" i="3"/>
  <c r="C55" i="3" s="1"/>
  <c r="F55" i="3" s="1"/>
  <c r="C56" i="3" s="1"/>
  <c r="F56" i="3" s="1"/>
  <c r="C57" i="3" s="1"/>
  <c r="F57" i="3" s="1"/>
  <c r="C58" i="3" s="1"/>
  <c r="F58" i="3" s="1"/>
  <c r="C59" i="3" s="1"/>
  <c r="F59" i="3" s="1"/>
  <c r="C60" i="3" s="1"/>
  <c r="F60" i="3" s="1"/>
  <c r="C61" i="3" s="1"/>
  <c r="F61" i="3" s="1"/>
  <c r="C62" i="3" s="1"/>
  <c r="F62" i="3" s="1"/>
  <c r="C63" i="3" s="1"/>
  <c r="F63" i="3" s="1"/>
  <c r="C64" i="3" s="1"/>
  <c r="F64" i="3" s="1"/>
  <c r="C65" i="3" s="1"/>
  <c r="F65" i="3" s="1"/>
  <c r="C69" i="3" s="1"/>
  <c r="G51" i="3"/>
  <c r="K51" i="3" s="1"/>
  <c r="G52" i="3"/>
  <c r="K39" i="3"/>
  <c r="L66" i="3"/>
  <c r="R54" i="3"/>
  <c r="L55" i="3" s="1"/>
  <c r="R55" i="3" s="1"/>
  <c r="L56" i="3" s="1"/>
  <c r="R56" i="3" s="1"/>
  <c r="L57" i="3" s="1"/>
  <c r="R57" i="3" s="1"/>
  <c r="L58" i="3" s="1"/>
  <c r="R58" i="3" s="1"/>
  <c r="L59" i="3" s="1"/>
  <c r="R59" i="3" s="1"/>
  <c r="L60" i="3" s="1"/>
  <c r="R60" i="3" s="1"/>
  <c r="L61" i="3" s="1"/>
  <c r="R61" i="3" s="1"/>
  <c r="L62" i="3" s="1"/>
  <c r="R62" i="3" s="1"/>
  <c r="L63" i="3" s="1"/>
  <c r="R63" i="3" s="1"/>
  <c r="L64" i="3" s="1"/>
  <c r="R64" i="3" s="1"/>
  <c r="L65" i="3" s="1"/>
  <c r="R65" i="3" s="1"/>
  <c r="R66" i="3" s="1"/>
  <c r="L69" i="3" s="1"/>
  <c r="G66" i="6" l="1"/>
  <c r="K66" i="6" s="1"/>
  <c r="G67" i="6"/>
  <c r="K54" i="6"/>
  <c r="G42" i="5"/>
  <c r="K42" i="5" s="1"/>
  <c r="G43" i="5" s="1"/>
  <c r="K43" i="5" s="1"/>
  <c r="G44" i="5" s="1"/>
  <c r="K44" i="5" s="1"/>
  <c r="G45" i="5" s="1"/>
  <c r="K45" i="5" s="1"/>
  <c r="G46" i="5" s="1"/>
  <c r="K46" i="5" s="1"/>
  <c r="G47" i="5" s="1"/>
  <c r="K47" i="5" s="1"/>
  <c r="G48" i="5" s="1"/>
  <c r="K48" i="5" s="1"/>
  <c r="G49" i="5" s="1"/>
  <c r="K49" i="5" s="1"/>
  <c r="G50" i="5" s="1"/>
  <c r="K50" i="5" s="1"/>
  <c r="G51" i="5" s="1"/>
  <c r="K51" i="5" s="1"/>
  <c r="G52" i="5" s="1"/>
  <c r="K52" i="5" s="1"/>
  <c r="G56" i="5" s="1"/>
  <c r="K54" i="5"/>
  <c r="L83" i="5"/>
  <c r="R71" i="5"/>
  <c r="L72" i="5" s="1"/>
  <c r="R72" i="5" s="1"/>
  <c r="L73" i="5" s="1"/>
  <c r="R73" i="5" s="1"/>
  <c r="L74" i="5" s="1"/>
  <c r="R74" i="5" s="1"/>
  <c r="L75" i="5" s="1"/>
  <c r="R75" i="5" s="1"/>
  <c r="L76" i="5" s="1"/>
  <c r="R76" i="5" s="1"/>
  <c r="L77" i="5" s="1"/>
  <c r="R77" i="5" s="1"/>
  <c r="L78" i="5" s="1"/>
  <c r="R78" i="5" s="1"/>
  <c r="L79" i="5" s="1"/>
  <c r="R79" i="5" s="1"/>
  <c r="L80" i="5" s="1"/>
  <c r="R80" i="5" s="1"/>
  <c r="L81" i="5" s="1"/>
  <c r="R81" i="5" s="1"/>
  <c r="L82" i="5" s="1"/>
  <c r="R82" i="5" s="1"/>
  <c r="R83" i="5" s="1"/>
  <c r="C68" i="5"/>
  <c r="F68" i="5" s="1"/>
  <c r="F56" i="5"/>
  <c r="C57" i="5" s="1"/>
  <c r="F57" i="5" s="1"/>
  <c r="C58" i="5" s="1"/>
  <c r="F58" i="5" s="1"/>
  <c r="C59" i="5" s="1"/>
  <c r="F59" i="5" s="1"/>
  <c r="C60" i="5" s="1"/>
  <c r="F60" i="5" s="1"/>
  <c r="C61" i="5" s="1"/>
  <c r="F61" i="5" s="1"/>
  <c r="C62" i="5" s="1"/>
  <c r="F62" i="5" s="1"/>
  <c r="C63" i="5" s="1"/>
  <c r="F63" i="5" s="1"/>
  <c r="C64" i="5" s="1"/>
  <c r="F64" i="5" s="1"/>
  <c r="C65" i="5" s="1"/>
  <c r="F65" i="5" s="1"/>
  <c r="C66" i="5" s="1"/>
  <c r="F66" i="5" s="1"/>
  <c r="C67" i="5" s="1"/>
  <c r="F67" i="5" s="1"/>
  <c r="C71" i="5" s="1"/>
  <c r="G66" i="4"/>
  <c r="K66" i="4" s="1"/>
  <c r="K54" i="4"/>
  <c r="G67" i="4"/>
  <c r="L81" i="4"/>
  <c r="R69" i="4"/>
  <c r="L70" i="4" s="1"/>
  <c r="R70" i="4" s="1"/>
  <c r="L71" i="4" s="1"/>
  <c r="R71" i="4" s="1"/>
  <c r="L72" i="4" s="1"/>
  <c r="R72" i="4" s="1"/>
  <c r="L73" i="4" s="1"/>
  <c r="R73" i="4" s="1"/>
  <c r="L74" i="4" s="1"/>
  <c r="R74" i="4" s="1"/>
  <c r="L75" i="4" s="1"/>
  <c r="R75" i="4" s="1"/>
  <c r="L76" i="4" s="1"/>
  <c r="R76" i="4" s="1"/>
  <c r="L77" i="4" s="1"/>
  <c r="R77" i="4" s="1"/>
  <c r="L78" i="4" s="1"/>
  <c r="R78" i="4" s="1"/>
  <c r="L79" i="4" s="1"/>
  <c r="R79" i="4" s="1"/>
  <c r="L80" i="4" s="1"/>
  <c r="R80" i="4" s="1"/>
  <c r="R81" i="4" s="1"/>
  <c r="F69" i="3"/>
  <c r="C70" i="3" s="1"/>
  <c r="F70" i="3" s="1"/>
  <c r="C71" i="3" s="1"/>
  <c r="F71" i="3" s="1"/>
  <c r="C72" i="3" s="1"/>
  <c r="F72" i="3" s="1"/>
  <c r="C73" i="3" s="1"/>
  <c r="F73" i="3" s="1"/>
  <c r="C74" i="3" s="1"/>
  <c r="F74" i="3" s="1"/>
  <c r="C75" i="3" s="1"/>
  <c r="F75" i="3" s="1"/>
  <c r="C76" i="3" s="1"/>
  <c r="F76" i="3" s="1"/>
  <c r="C77" i="3" s="1"/>
  <c r="F77" i="3" s="1"/>
  <c r="C78" i="3" s="1"/>
  <c r="F78" i="3" s="1"/>
  <c r="C79" i="3" s="1"/>
  <c r="F79" i="3" s="1"/>
  <c r="C80" i="3" s="1"/>
  <c r="F80" i="3" s="1"/>
  <c r="C81" i="3"/>
  <c r="F81" i="3" s="1"/>
  <c r="K52" i="3"/>
  <c r="G40" i="3"/>
  <c r="K40" i="3" s="1"/>
  <c r="G41" i="3" s="1"/>
  <c r="K41" i="3" s="1"/>
  <c r="G42" i="3" s="1"/>
  <c r="K42" i="3" s="1"/>
  <c r="G43" i="3" s="1"/>
  <c r="K43" i="3" s="1"/>
  <c r="G44" i="3" s="1"/>
  <c r="K44" i="3" s="1"/>
  <c r="G45" i="3" s="1"/>
  <c r="K45" i="3" s="1"/>
  <c r="G46" i="3" s="1"/>
  <c r="K46" i="3" s="1"/>
  <c r="G47" i="3" s="1"/>
  <c r="K47" i="3" s="1"/>
  <c r="G48" i="3" s="1"/>
  <c r="K48" i="3" s="1"/>
  <c r="G49" i="3" s="1"/>
  <c r="K49" i="3" s="1"/>
  <c r="G50" i="3" s="1"/>
  <c r="K50" i="3" s="1"/>
  <c r="G54" i="3" s="1"/>
  <c r="L81" i="3"/>
  <c r="R69" i="3"/>
  <c r="L70" i="3" s="1"/>
  <c r="R70" i="3" s="1"/>
  <c r="L71" i="3" s="1"/>
  <c r="R71" i="3" s="1"/>
  <c r="L72" i="3" s="1"/>
  <c r="R72" i="3" s="1"/>
  <c r="L73" i="3" s="1"/>
  <c r="R73" i="3" s="1"/>
  <c r="L74" i="3" s="1"/>
  <c r="R74" i="3" s="1"/>
  <c r="L75" i="3" s="1"/>
  <c r="R75" i="3" s="1"/>
  <c r="L76" i="3" s="1"/>
  <c r="R76" i="3" s="1"/>
  <c r="L77" i="3" s="1"/>
  <c r="R77" i="3" s="1"/>
  <c r="L78" i="3" s="1"/>
  <c r="R78" i="3" s="1"/>
  <c r="L79" i="3" s="1"/>
  <c r="R79" i="3" s="1"/>
  <c r="L80" i="3" s="1"/>
  <c r="R80" i="3" s="1"/>
  <c r="R81" i="3" s="1"/>
  <c r="K67" i="6" l="1"/>
  <c r="G55" i="6"/>
  <c r="K55" i="6" s="1"/>
  <c r="G56" i="6" s="1"/>
  <c r="K56" i="6" s="1"/>
  <c r="G57" i="6" s="1"/>
  <c r="K57" i="6" s="1"/>
  <c r="G58" i="6" s="1"/>
  <c r="K58" i="6" s="1"/>
  <c r="G59" i="6" s="1"/>
  <c r="K59" i="6" s="1"/>
  <c r="G60" i="6" s="1"/>
  <c r="K60" i="6" s="1"/>
  <c r="G61" i="6" s="1"/>
  <c r="K61" i="6" s="1"/>
  <c r="G62" i="6" s="1"/>
  <c r="K62" i="6" s="1"/>
  <c r="G63" i="6" s="1"/>
  <c r="K63" i="6" s="1"/>
  <c r="G64" i="6" s="1"/>
  <c r="K64" i="6" s="1"/>
  <c r="G65" i="6" s="1"/>
  <c r="K65" i="6" s="1"/>
  <c r="G69" i="6" s="1"/>
  <c r="C83" i="5"/>
  <c r="F83" i="5" s="1"/>
  <c r="F71" i="5"/>
  <c r="C72" i="5" s="1"/>
  <c r="F72" i="5" s="1"/>
  <c r="C73" i="5" s="1"/>
  <c r="F73" i="5" s="1"/>
  <c r="C74" i="5" s="1"/>
  <c r="F74" i="5" s="1"/>
  <c r="C75" i="5" s="1"/>
  <c r="F75" i="5" s="1"/>
  <c r="C76" i="5" s="1"/>
  <c r="F76" i="5" s="1"/>
  <c r="C77" i="5" s="1"/>
  <c r="F77" i="5" s="1"/>
  <c r="C78" i="5" s="1"/>
  <c r="F78" i="5" s="1"/>
  <c r="C79" i="5" s="1"/>
  <c r="F79" i="5" s="1"/>
  <c r="C80" i="5" s="1"/>
  <c r="F80" i="5" s="1"/>
  <c r="C81" i="5" s="1"/>
  <c r="F81" i="5" s="1"/>
  <c r="C82" i="5" s="1"/>
  <c r="F82" i="5" s="1"/>
  <c r="G69" i="5"/>
  <c r="G68" i="5"/>
  <c r="K68" i="5" s="1"/>
  <c r="K56" i="5"/>
  <c r="G55" i="4"/>
  <c r="K55" i="4" s="1"/>
  <c r="G56" i="4" s="1"/>
  <c r="K56" i="4" s="1"/>
  <c r="G57" i="4" s="1"/>
  <c r="K57" i="4" s="1"/>
  <c r="G58" i="4" s="1"/>
  <c r="K58" i="4" s="1"/>
  <c r="G59" i="4" s="1"/>
  <c r="K59" i="4" s="1"/>
  <c r="G60" i="4" s="1"/>
  <c r="K60" i="4" s="1"/>
  <c r="G61" i="4" s="1"/>
  <c r="K61" i="4" s="1"/>
  <c r="G62" i="4" s="1"/>
  <c r="K62" i="4" s="1"/>
  <c r="G63" i="4" s="1"/>
  <c r="K63" i="4" s="1"/>
  <c r="G64" i="4" s="1"/>
  <c r="K64" i="4" s="1"/>
  <c r="G65" i="4" s="1"/>
  <c r="K65" i="4" s="1"/>
  <c r="G69" i="4" s="1"/>
  <c r="K67" i="4"/>
  <c r="K54" i="3"/>
  <c r="G66" i="3"/>
  <c r="K66" i="3" s="1"/>
  <c r="G67" i="3"/>
  <c r="G81" i="6" l="1"/>
  <c r="K81" i="6" s="1"/>
  <c r="G82" i="6"/>
  <c r="K69" i="6"/>
  <c r="G57" i="5"/>
  <c r="K57" i="5" s="1"/>
  <c r="G58" i="5" s="1"/>
  <c r="K58" i="5" s="1"/>
  <c r="G59" i="5" s="1"/>
  <c r="K59" i="5" s="1"/>
  <c r="G60" i="5" s="1"/>
  <c r="K60" i="5" s="1"/>
  <c r="G61" i="5" s="1"/>
  <c r="K61" i="5" s="1"/>
  <c r="G62" i="5" s="1"/>
  <c r="K62" i="5" s="1"/>
  <c r="G63" i="5" s="1"/>
  <c r="K63" i="5" s="1"/>
  <c r="G64" i="5" s="1"/>
  <c r="K64" i="5" s="1"/>
  <c r="G65" i="5" s="1"/>
  <c r="K65" i="5" s="1"/>
  <c r="G66" i="5" s="1"/>
  <c r="K66" i="5" s="1"/>
  <c r="G67" i="5" s="1"/>
  <c r="K67" i="5" s="1"/>
  <c r="G71" i="5" s="1"/>
  <c r="K69" i="5"/>
  <c r="G81" i="4"/>
  <c r="K81" i="4" s="1"/>
  <c r="K69" i="4"/>
  <c r="G82" i="4"/>
  <c r="G55" i="3"/>
  <c r="K55" i="3" s="1"/>
  <c r="G56" i="3" s="1"/>
  <c r="K56" i="3" s="1"/>
  <c r="G57" i="3" s="1"/>
  <c r="K57" i="3" s="1"/>
  <c r="G58" i="3" s="1"/>
  <c r="K58" i="3" s="1"/>
  <c r="G59" i="3" s="1"/>
  <c r="K59" i="3" s="1"/>
  <c r="G60" i="3" s="1"/>
  <c r="K60" i="3" s="1"/>
  <c r="G61" i="3" s="1"/>
  <c r="K61" i="3" s="1"/>
  <c r="G62" i="3" s="1"/>
  <c r="K62" i="3" s="1"/>
  <c r="G63" i="3" s="1"/>
  <c r="K63" i="3" s="1"/>
  <c r="G64" i="3" s="1"/>
  <c r="K64" i="3" s="1"/>
  <c r="G65" i="3" s="1"/>
  <c r="K65" i="3" s="1"/>
  <c r="G69" i="3" s="1"/>
  <c r="K67" i="3"/>
  <c r="K82" i="6" l="1"/>
  <c r="G70" i="6"/>
  <c r="K70" i="6" s="1"/>
  <c r="G71" i="6" s="1"/>
  <c r="K71" i="6" s="1"/>
  <c r="G72" i="6" s="1"/>
  <c r="K72" i="6" s="1"/>
  <c r="G73" i="6" s="1"/>
  <c r="K73" i="6" s="1"/>
  <c r="G74" i="6" s="1"/>
  <c r="K74" i="6" s="1"/>
  <c r="G75" i="6" s="1"/>
  <c r="K75" i="6" s="1"/>
  <c r="G76" i="6" s="1"/>
  <c r="K76" i="6" s="1"/>
  <c r="G77" i="6" s="1"/>
  <c r="K77" i="6" s="1"/>
  <c r="G78" i="6" s="1"/>
  <c r="K78" i="6" s="1"/>
  <c r="G79" i="6" s="1"/>
  <c r="K79" i="6" s="1"/>
  <c r="G80" i="6" s="1"/>
  <c r="K80" i="6" s="1"/>
  <c r="K71" i="5"/>
  <c r="G84" i="5"/>
  <c r="G83" i="5"/>
  <c r="K83" i="5" s="1"/>
  <c r="G70" i="4"/>
  <c r="K70" i="4" s="1"/>
  <c r="G71" i="4" s="1"/>
  <c r="K71" i="4" s="1"/>
  <c r="G72" i="4" s="1"/>
  <c r="K72" i="4" s="1"/>
  <c r="G73" i="4" s="1"/>
  <c r="K73" i="4" s="1"/>
  <c r="G74" i="4" s="1"/>
  <c r="K74" i="4" s="1"/>
  <c r="G75" i="4" s="1"/>
  <c r="K75" i="4" s="1"/>
  <c r="G76" i="4" s="1"/>
  <c r="K76" i="4" s="1"/>
  <c r="G77" i="4" s="1"/>
  <c r="K77" i="4" s="1"/>
  <c r="G78" i="4" s="1"/>
  <c r="K78" i="4" s="1"/>
  <c r="G79" i="4" s="1"/>
  <c r="K79" i="4" s="1"/>
  <c r="G80" i="4" s="1"/>
  <c r="K80" i="4" s="1"/>
  <c r="K82" i="4"/>
  <c r="G81" i="3"/>
  <c r="K81" i="3" s="1"/>
  <c r="K69" i="3"/>
  <c r="G82" i="3"/>
  <c r="G72" i="5" l="1"/>
  <c r="K72" i="5" s="1"/>
  <c r="G73" i="5" s="1"/>
  <c r="K73" i="5" s="1"/>
  <c r="G74" i="5" s="1"/>
  <c r="K74" i="5" s="1"/>
  <c r="G75" i="5" s="1"/>
  <c r="K75" i="5" s="1"/>
  <c r="G76" i="5" s="1"/>
  <c r="K76" i="5" s="1"/>
  <c r="G77" i="5" s="1"/>
  <c r="K77" i="5" s="1"/>
  <c r="G78" i="5" s="1"/>
  <c r="K78" i="5" s="1"/>
  <c r="G79" i="5" s="1"/>
  <c r="K79" i="5" s="1"/>
  <c r="G80" i="5" s="1"/>
  <c r="K80" i="5" s="1"/>
  <c r="G81" i="5" s="1"/>
  <c r="K81" i="5" s="1"/>
  <c r="G82" i="5" s="1"/>
  <c r="K82" i="5" s="1"/>
  <c r="K84" i="5"/>
  <c r="G70" i="3"/>
  <c r="K70" i="3" s="1"/>
  <c r="G71" i="3" s="1"/>
  <c r="K71" i="3" s="1"/>
  <c r="G72" i="3" s="1"/>
  <c r="K72" i="3" s="1"/>
  <c r="G73" i="3" s="1"/>
  <c r="K73" i="3" s="1"/>
  <c r="G74" i="3" s="1"/>
  <c r="K74" i="3" s="1"/>
  <c r="G75" i="3" s="1"/>
  <c r="K75" i="3" s="1"/>
  <c r="G76" i="3" s="1"/>
  <c r="K76" i="3" s="1"/>
  <c r="G77" i="3" s="1"/>
  <c r="K77" i="3" s="1"/>
  <c r="G78" i="3" s="1"/>
  <c r="K78" i="3" s="1"/>
  <c r="G79" i="3" s="1"/>
  <c r="K79" i="3" s="1"/>
  <c r="G80" i="3" s="1"/>
  <c r="K80" i="3" s="1"/>
  <c r="K82" i="3"/>
</calcChain>
</file>

<file path=xl/sharedStrings.xml><?xml version="1.0" encoding="utf-8"?>
<sst xmlns="http://schemas.openxmlformats.org/spreadsheetml/2006/main" count="604" uniqueCount="91">
  <si>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</si>
  <si>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</si>
  <si>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</si>
  <si>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</si>
  <si>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</si>
  <si>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</si>
  <si>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</si>
  <si>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</si>
  <si>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</si>
  <si>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</si>
  <si>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</si>
  <si>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</si>
  <si>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Total</t>
  </si>
  <si>
    <t>Suivi des inventaires et du Compte de frais reportés -  Écart de prix cumulatif GNR</t>
  </si>
  <si>
    <t>Volume en inventaire (10³m³)</t>
  </si>
  <si>
    <t>Valeur en inventaire (000$)
Valorisation: tarif annuel du GNR</t>
  </si>
  <si>
    <t xml:space="preserve">Suivi du CFR - Écart de prix cumulatif GNR (000$)
</t>
  </si>
  <si>
    <t>Ligne</t>
  </si>
  <si>
    <t>Année</t>
  </si>
  <si>
    <t>Début</t>
  </si>
  <si>
    <t>Achat</t>
  </si>
  <si>
    <t>Vente</t>
  </si>
  <si>
    <t>Fin</t>
  </si>
  <si>
    <t>Réval. inv.</t>
  </si>
  <si>
    <t>Achat au prix payé</t>
  </si>
  <si>
    <t>Achat au tarif GNR</t>
  </si>
  <si>
    <t xml:space="preserve">Écart de prix             </t>
  </si>
  <si>
    <t>Var. inv.</t>
  </si>
  <si>
    <t>Intérêt</t>
  </si>
  <si>
    <t>(1)+(2)+(3)</t>
  </si>
  <si>
    <r>
      <rPr>
        <sz val="8"/>
        <color theme="1"/>
        <rFont val="Calibri"/>
        <family val="2"/>
      </rPr>
      <t>Ʃ(</t>
    </r>
    <r>
      <rPr>
        <sz val="8"/>
        <color theme="1"/>
        <rFont val="Calibri"/>
        <family val="2"/>
        <scheme val="minor"/>
      </rPr>
      <t>5)…(8)</t>
    </r>
  </si>
  <si>
    <t>(11)-(12)</t>
  </si>
  <si>
    <t>-(6)</t>
  </si>
  <si>
    <t>(10)+(13)+(14)+(15)</t>
  </si>
  <si>
    <t>(14)</t>
  </si>
  <si>
    <t>(15)</t>
  </si>
  <si>
    <r>
      <t xml:space="preserve">taux </t>
    </r>
    <r>
      <rPr>
        <i/>
        <sz val="10"/>
        <color theme="1"/>
        <rFont val="Calibri"/>
        <family val="2"/>
      </rPr>
      <t>¢/m³</t>
    </r>
  </si>
  <si>
    <t>Écart de prix             (11)-(12)</t>
  </si>
  <si>
    <t>RF Sept</t>
  </si>
  <si>
    <t xml:space="preserve"> </t>
  </si>
  <si>
    <t>Tarif</t>
  </si>
  <si>
    <t>Palier</t>
  </si>
  <si>
    <r>
      <t>Volumes - FB01D (10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m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</si>
  <si>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r>
      <t>Volumes GNR &gt;= seuil Règlement (10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m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</si>
  <si>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r>
      <t>Volumes - surcoût GNR invendu (10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m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</si>
  <si>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t>FB01F-GNRINV</t>
  </si>
  <si>
    <t>D1</t>
  </si>
  <si>
    <t>[0 - 365]</t>
  </si>
  <si>
    <t>[365 - 1 095]</t>
  </si>
  <si>
    <t>[1 095 - 3 650]</t>
  </si>
  <si>
    <t>[3 650 - 10 950]</t>
  </si>
  <si>
    <t>[10 950 - 36 500]</t>
  </si>
  <si>
    <t>[36 500 - 109 500]</t>
  </si>
  <si>
    <t>[109 500 - 365 000]</t>
  </si>
  <si>
    <t>[ 365 000 - 1 095 000]</t>
  </si>
  <si>
    <t>[1 095 000 - 3 650 000]</t>
  </si>
  <si>
    <t>[3 650 000 - 10 950 000]</t>
  </si>
  <si>
    <t>[10 950 000 - 36 500 000]</t>
  </si>
  <si>
    <t>[36 500 000+]</t>
  </si>
  <si>
    <t>D303</t>
  </si>
  <si>
    <t>D304</t>
  </si>
  <si>
    <t>D305</t>
  </si>
  <si>
    <t>D406</t>
  </si>
  <si>
    <t>D407</t>
  </si>
  <si>
    <t>D408</t>
  </si>
  <si>
    <t>D409</t>
  </si>
  <si>
    <t>D410</t>
  </si>
  <si>
    <t>D505</t>
  </si>
  <si>
    <t>D506</t>
  </si>
  <si>
    <t>D507</t>
  </si>
  <si>
    <t>D508</t>
  </si>
  <si>
    <t>D509</t>
  </si>
  <si>
    <t>D535</t>
  </si>
  <si>
    <t>D536</t>
  </si>
  <si>
    <t>D537</t>
  </si>
  <si>
    <t>D538</t>
  </si>
  <si>
    <t>D539</t>
  </si>
  <si>
    <t>DR</t>
  </si>
  <si>
    <t>Revenus - surcoût GNR invendu ($)</t>
  </si>
  <si>
    <t>FB07F-GNRINV</t>
  </si>
  <si>
    <r>
      <t>Volumes - FB01F-GNR (10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m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 xml:space="preserve">) </t>
    </r>
    <r>
      <rPr>
        <b/>
        <vertAlign val="superscript"/>
        <sz val="9"/>
        <color theme="0"/>
        <rFont val="Arial"/>
        <family val="2"/>
      </rPr>
      <t>1</t>
    </r>
  </si>
  <si>
    <r>
      <t>Volumes GNR consommés - grands émetteurs (10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m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</si>
  <si>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r>
      <t>Volumes - FB01S-GNR (10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m</t>
    </r>
    <r>
      <rPr>
        <b/>
        <vertAlign val="superscript"/>
        <sz val="9"/>
        <color theme="0"/>
        <rFont val="Arial"/>
        <family val="2"/>
      </rPr>
      <t>3</t>
    </r>
    <r>
      <rPr>
        <b/>
        <sz val="9"/>
        <color theme="0"/>
        <rFont val="Arial"/>
        <family val="2"/>
      </rPr>
      <t>)</t>
    </r>
  </si>
  <si>
    <t>FB01S-GNR</t>
  </si>
  <si>
    <t>Revenus - SPEDE GNR ($)</t>
  </si>
  <si>
    <t>FB07S-GNR</t>
  </si>
  <si>
    <t>Simulation: Scénario de base</t>
  </si>
  <si>
    <t>Simulation: Scénario 1 - Baisse des volumes vendus</t>
  </si>
  <si>
    <t>Simulation: Scénario 2 - Baisse des volumes d'achats</t>
  </si>
  <si>
    <t>Simulation: Scénario 3 - Hausse du prix d'achat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</si>
  <si>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Énergir demande l'approbation du facteur FB01F-GNR dans ce document.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</si>
</sst>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_ * #,##0_)\ _$_ ;_ * \(#,##0\)\ _$_ ;_ * &quot;-&quot;??_)\ _$_ ;_ @_ "/>
    <numFmt numFmtId="166" formatCode="0_);\(0\)"/>
    <numFmt numFmtId="167" formatCode="_ * #,##0_)\ _$_ ;_ * \(#,##0\)\ _$_ ;_ * &quot;-&quot;_)\ _$_ ;_ @_ "/>
    <numFmt numFmtId="168" formatCode="0.0000000"/>
    <numFmt numFmtId="169" formatCode="_ * #,##0_)\ &quot;$&quot;_ ;_ * \(#,##0\)\ &quot;$&quot;_ ;_ * &quot;-&quot;??_)\ &quot;$&quot;_ ;_ @_ "/>
    <numFmt numFmtId="170" formatCode="0.0000%"/>
    <numFmt numFmtId="171" formatCode="#,##0\ _$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1"/>
      <name val="Calibri"/>
      <family val="2"/>
      <scheme val="minor"/>
    </font>
    <font>
      <b/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3" fontId="6" fillId="0" borderId="0" xfId="3" applyNumberFormat="1" applyFont="1" applyAlignment="1">
      <alignment horizontal="center"/>
    </xf>
    <xf numFmtId="0" fontId="7" fillId="0" borderId="0" xfId="0" applyFont="1"/>
    <xf numFmtId="0" fontId="2" fillId="4" borderId="4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37" fontId="7" fillId="0" borderId="15" xfId="0" quotePrefix="1" applyNumberFormat="1" applyFont="1" applyBorder="1" applyAlignment="1">
      <alignment horizontal="center"/>
    </xf>
    <xf numFmtId="37" fontId="7" fillId="0" borderId="0" xfId="0" quotePrefix="1" applyNumberFormat="1" applyFont="1" applyAlignment="1">
      <alignment horizontal="center"/>
    </xf>
    <xf numFmtId="166" fontId="7" fillId="0" borderId="16" xfId="0" quotePrefix="1" applyNumberFormat="1" applyFont="1" applyBorder="1" applyAlignment="1">
      <alignment horizontal="center"/>
    </xf>
    <xf numFmtId="166" fontId="7" fillId="0" borderId="15" xfId="0" quotePrefix="1" applyNumberFormat="1" applyFont="1" applyBorder="1" applyAlignment="1">
      <alignment horizontal="center"/>
    </xf>
    <xf numFmtId="166" fontId="7" fillId="0" borderId="0" xfId="0" quotePrefix="1" applyNumberFormat="1" applyFont="1" applyAlignment="1">
      <alignment horizontal="center"/>
    </xf>
    <xf numFmtId="37" fontId="7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7" fontId="7" fillId="0" borderId="19" xfId="0" quotePrefix="1" applyNumberFormat="1" applyFont="1" applyBorder="1" applyAlignment="1">
      <alignment horizontal="center"/>
    </xf>
    <xf numFmtId="37" fontId="7" fillId="0" borderId="20" xfId="0" quotePrefix="1" applyNumberFormat="1" applyFont="1" applyBorder="1" applyAlignment="1">
      <alignment horizontal="center"/>
    </xf>
    <xf numFmtId="166" fontId="7" fillId="0" borderId="21" xfId="0" quotePrefix="1" applyNumberFormat="1" applyFont="1" applyBorder="1" applyAlignment="1">
      <alignment horizontal="center"/>
    </xf>
    <xf numFmtId="166" fontId="7" fillId="0" borderId="19" xfId="0" quotePrefix="1" applyNumberFormat="1" applyFont="1" applyBorder="1" applyAlignment="1">
      <alignment horizontal="center"/>
    </xf>
    <xf numFmtId="166" fontId="7" fillId="0" borderId="20" xfId="0" quotePrefix="1" applyNumberFormat="1" applyFont="1" applyBorder="1" applyAlignment="1">
      <alignment horizontal="center"/>
    </xf>
    <xf numFmtId="166" fontId="7" fillId="0" borderId="22" xfId="0" quotePrefix="1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6" fontId="7" fillId="0" borderId="17" xfId="0" quotePrefix="1" applyNumberFormat="1" applyFont="1" applyBorder="1" applyAlignment="1">
      <alignment horizontal="center"/>
    </xf>
    <xf numFmtId="167" fontId="10" fillId="0" borderId="15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167" fontId="10" fillId="0" borderId="16" xfId="0" applyNumberFormat="1" applyFont="1" applyBorder="1" applyAlignment="1">
      <alignment horizontal="center"/>
    </xf>
    <xf numFmtId="42" fontId="10" fillId="0" borderId="0" xfId="0" applyNumberFormat="1" applyFont="1" applyAlignment="1">
      <alignment horizontal="center"/>
    </xf>
    <xf numFmtId="42" fontId="10" fillId="0" borderId="15" xfId="0" applyNumberFormat="1" applyFont="1" applyBorder="1" applyAlignment="1">
      <alignment horizontal="center"/>
    </xf>
    <xf numFmtId="42" fontId="10" fillId="0" borderId="17" xfId="0" applyNumberFormat="1" applyFont="1" applyBorder="1" applyAlignment="1">
      <alignment horizontal="center"/>
    </xf>
    <xf numFmtId="0" fontId="10" fillId="0" borderId="0" xfId="0" applyFont="1"/>
    <xf numFmtId="0" fontId="11" fillId="0" borderId="14" xfId="0" applyFont="1" applyBorder="1" applyAlignment="1">
      <alignment horizontal="center"/>
    </xf>
    <xf numFmtId="167" fontId="11" fillId="0" borderId="15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167" fontId="11" fillId="0" borderId="16" xfId="0" applyNumberFormat="1" applyFont="1" applyBorder="1" applyAlignment="1">
      <alignment horizontal="center"/>
    </xf>
    <xf numFmtId="42" fontId="11" fillId="0" borderId="0" xfId="0" applyNumberFormat="1" applyFont="1" applyAlignment="1">
      <alignment horizontal="center"/>
    </xf>
    <xf numFmtId="42" fontId="11" fillId="0" borderId="15" xfId="0" applyNumberFormat="1" applyFont="1" applyBorder="1" applyAlignment="1">
      <alignment horizontal="center"/>
    </xf>
    <xf numFmtId="42" fontId="11" fillId="0" borderId="17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67" fontId="14" fillId="0" borderId="19" xfId="0" applyNumberFormat="1" applyFont="1" applyBorder="1" applyAlignment="1">
      <alignment horizontal="center"/>
    </xf>
    <xf numFmtId="167" fontId="12" fillId="0" borderId="20" xfId="0" applyNumberFormat="1" applyFont="1" applyBorder="1" applyAlignment="1">
      <alignment horizontal="center"/>
    </xf>
    <xf numFmtId="167" fontId="14" fillId="0" borderId="20" xfId="0" applyNumberFormat="1" applyFont="1" applyBorder="1" applyAlignment="1">
      <alignment horizontal="center"/>
    </xf>
    <xf numFmtId="167" fontId="14" fillId="0" borderId="21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42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2" fontId="14" fillId="0" borderId="22" xfId="0" applyNumberFormat="1" applyFont="1" applyBorder="1" applyAlignment="1">
      <alignment horizontal="center"/>
    </xf>
    <xf numFmtId="0" fontId="14" fillId="0" borderId="0" xfId="0" applyFont="1"/>
    <xf numFmtId="0" fontId="12" fillId="0" borderId="24" xfId="0" applyFont="1" applyBorder="1" applyAlignment="1">
      <alignment horizontal="center"/>
    </xf>
    <xf numFmtId="167" fontId="14" fillId="0" borderId="25" xfId="0" applyNumberFormat="1" applyFont="1" applyBorder="1" applyAlignment="1">
      <alignment horizontal="center"/>
    </xf>
    <xf numFmtId="167" fontId="12" fillId="0" borderId="26" xfId="0" applyNumberFormat="1" applyFont="1" applyBorder="1" applyAlignment="1">
      <alignment horizontal="center"/>
    </xf>
    <xf numFmtId="167" fontId="14" fillId="0" borderId="26" xfId="0" applyNumberFormat="1" applyFont="1" applyBorder="1" applyAlignment="1">
      <alignment horizontal="center"/>
    </xf>
    <xf numFmtId="167" fontId="14" fillId="0" borderId="27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42" fontId="14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42" fontId="14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67" fontId="10" fillId="0" borderId="30" xfId="0" applyNumberFormat="1" applyFont="1" applyBorder="1" applyAlignment="1">
      <alignment horizontal="center"/>
    </xf>
    <xf numFmtId="167" fontId="10" fillId="0" borderId="31" xfId="0" applyNumberFormat="1" applyFont="1" applyBorder="1" applyAlignment="1">
      <alignment horizontal="center"/>
    </xf>
    <xf numFmtId="167" fontId="10" fillId="0" borderId="32" xfId="0" applyNumberFormat="1" applyFont="1" applyBorder="1" applyAlignment="1">
      <alignment horizontal="center"/>
    </xf>
    <xf numFmtId="42" fontId="10" fillId="0" borderId="30" xfId="0" applyNumberFormat="1" applyFont="1" applyBorder="1" applyAlignment="1">
      <alignment horizontal="center"/>
    </xf>
    <xf numFmtId="42" fontId="10" fillId="0" borderId="31" xfId="0" applyNumberFormat="1" applyFont="1" applyBorder="1" applyAlignment="1">
      <alignment horizontal="center"/>
    </xf>
    <xf numFmtId="42" fontId="10" fillId="0" borderId="33" xfId="0" applyNumberFormat="1" applyFont="1" applyBorder="1" applyAlignment="1">
      <alignment horizontal="center"/>
    </xf>
    <xf numFmtId="167" fontId="14" fillId="0" borderId="15" xfId="0" applyNumberFormat="1" applyFont="1" applyBorder="1" applyAlignment="1">
      <alignment horizontal="center"/>
    </xf>
    <xf numFmtId="167" fontId="12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14" fillId="0" borderId="16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4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2" fontId="14" fillId="0" borderId="17" xfId="0" applyNumberFormat="1" applyFont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quotePrefix="1"/>
    <xf numFmtId="0" fontId="16" fillId="0" borderId="0" xfId="0" applyFont="1"/>
    <xf numFmtId="42" fontId="0" fillId="0" borderId="0" xfId="0" applyNumberFormat="1"/>
    <xf numFmtId="167" fontId="17" fillId="0" borderId="0" xfId="0" applyNumberFormat="1" applyFont="1" applyAlignment="1">
      <alignment horizontal="center"/>
    </xf>
    <xf numFmtId="0" fontId="18" fillId="2" borderId="0" xfId="0" applyFont="1" applyFill="1"/>
    <xf numFmtId="0" fontId="19" fillId="2" borderId="0" xfId="0" applyFont="1" applyFill="1" applyAlignment="1">
      <alignment horizontal="centerContinuous"/>
    </xf>
    <xf numFmtId="0" fontId="18" fillId="2" borderId="0" xfId="0" applyFont="1" applyFill="1" applyAlignment="1">
      <alignment horizontal="centerContinuous"/>
    </xf>
    <xf numFmtId="0" fontId="19" fillId="2" borderId="0" xfId="0" applyFont="1" applyFill="1"/>
    <xf numFmtId="0" fontId="20" fillId="5" borderId="1" xfId="0" applyFont="1" applyFill="1" applyBorder="1" applyAlignment="1">
      <alignment horizontal="center" vertical="center"/>
    </xf>
    <xf numFmtId="0" fontId="20" fillId="5" borderId="34" xfId="0" applyFont="1" applyFill="1" applyBorder="1" applyAlignment="1">
      <alignment horizontal="center" vertical="justify"/>
    </xf>
    <xf numFmtId="0" fontId="20" fillId="5" borderId="1" xfId="0" applyFont="1" applyFill="1" applyBorder="1" applyAlignment="1">
      <alignment horizontal="center" vertical="justify"/>
    </xf>
    <xf numFmtId="3" fontId="0" fillId="0" borderId="0" xfId="0" applyNumberFormat="1"/>
    <xf numFmtId="165" fontId="0" fillId="0" borderId="0" xfId="0" applyNumberForma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22" fillId="2" borderId="2" xfId="0" applyNumberFormat="1" applyFont="1" applyFill="1" applyBorder="1"/>
    <xf numFmtId="10" fontId="4" fillId="2" borderId="2" xfId="2" applyNumberFormat="1" applyFont="1" applyFill="1" applyBorder="1" applyAlignment="1">
      <alignment horizontal="center"/>
    </xf>
    <xf numFmtId="10" fontId="0" fillId="2" borderId="0" xfId="2" applyNumberFormat="1" applyFont="1" applyFill="1"/>
    <xf numFmtId="10" fontId="0" fillId="0" borderId="0" xfId="2" applyNumberFormat="1" applyFont="1" applyFill="1"/>
    <xf numFmtId="165" fontId="22" fillId="2" borderId="3" xfId="0" applyNumberFormat="1" applyFont="1" applyFill="1" applyBorder="1"/>
    <xf numFmtId="10" fontId="4" fillId="2" borderId="3" xfId="2" applyNumberFormat="1" applyFont="1" applyFill="1" applyBorder="1" applyAlignment="1">
      <alignment horizontal="center"/>
    </xf>
    <xf numFmtId="168" fontId="0" fillId="0" borderId="0" xfId="0" applyNumberFormat="1"/>
    <xf numFmtId="0" fontId="4" fillId="2" borderId="3" xfId="0" applyFont="1" applyFill="1" applyBorder="1"/>
    <xf numFmtId="0" fontId="3" fillId="3" borderId="1" xfId="0" applyFont="1" applyFill="1" applyBorder="1" applyAlignment="1">
      <alignment horizontal="center"/>
    </xf>
    <xf numFmtId="165" fontId="23" fillId="3" borderId="1" xfId="0" applyNumberFormat="1" applyFont="1" applyFill="1" applyBorder="1"/>
    <xf numFmtId="10" fontId="3" fillId="3" borderId="1" xfId="2" applyNumberFormat="1" applyFont="1" applyFill="1" applyBorder="1" applyAlignment="1">
      <alignment horizontal="center"/>
    </xf>
    <xf numFmtId="164" fontId="0" fillId="0" borderId="0" xfId="4" applyFont="1" applyFill="1"/>
    <xf numFmtId="164" fontId="0" fillId="2" borderId="0" xfId="4" applyFont="1" applyFill="1"/>
    <xf numFmtId="0" fontId="2" fillId="0" borderId="35" xfId="0" applyFont="1" applyBorder="1"/>
    <xf numFmtId="165" fontId="2" fillId="0" borderId="35" xfId="0" applyNumberFormat="1" applyFont="1" applyBorder="1"/>
    <xf numFmtId="169" fontId="4" fillId="2" borderId="2" xfId="1" applyNumberFormat="1" applyFont="1" applyFill="1" applyBorder="1"/>
    <xf numFmtId="170" fontId="0" fillId="2" borderId="0" xfId="2" applyNumberFormat="1" applyFont="1" applyFill="1"/>
    <xf numFmtId="170" fontId="0" fillId="0" borderId="0" xfId="2" applyNumberFormat="1" applyFont="1" applyFill="1"/>
    <xf numFmtId="169" fontId="4" fillId="2" borderId="3" xfId="1" applyNumberFormat="1" applyFont="1" applyFill="1" applyBorder="1"/>
    <xf numFmtId="3" fontId="0" fillId="2" borderId="0" xfId="0" applyNumberFormat="1" applyFill="1"/>
    <xf numFmtId="169" fontId="3" fillId="3" borderId="1" xfId="1" applyNumberFormat="1" applyFont="1" applyFill="1" applyBorder="1"/>
    <xf numFmtId="171" fontId="5" fillId="0" borderId="0" xfId="0" applyNumberFormat="1" applyFont="1" applyAlignment="1">
      <alignment horizontal="center" vertical="center"/>
    </xf>
    <xf numFmtId="171" fontId="25" fillId="0" borderId="0" xfId="0" applyNumberFormat="1" applyFont="1" applyAlignment="1">
      <alignment horizontal="center" vertical="center"/>
    </xf>
    <xf numFmtId="0" fontId="4" fillId="2" borderId="0" xfId="0" applyFont="1" applyFill="1"/>
    <xf numFmtId="10" fontId="4" fillId="2" borderId="0" xfId="2" applyNumberFormat="1" applyFont="1" applyFill="1"/>
    <xf numFmtId="0" fontId="4" fillId="2" borderId="0" xfId="0" applyFont="1" applyFill="1" applyAlignment="1">
      <alignment vertical="top"/>
    </xf>
    <xf numFmtId="164" fontId="4" fillId="2" borderId="0" xfId="4" applyFont="1" applyFill="1"/>
    <xf numFmtId="44" fontId="4" fillId="2" borderId="3" xfId="1" applyFont="1" applyFill="1" applyBorder="1"/>
    <xf numFmtId="44" fontId="3" fillId="3" borderId="1" xfId="1" applyFont="1" applyFill="1" applyBorder="1"/>
    <xf numFmtId="0" fontId="2" fillId="2" borderId="0" xfId="0" applyFont="1" applyFill="1" applyAlignment="1">
      <alignment horizontal="centerContinuous"/>
    </xf>
    <xf numFmtId="0" fontId="27" fillId="2" borderId="0" xfId="0" applyFont="1" applyFill="1" applyAlignment="1">
      <alignment horizontal="left" wrapText="1"/>
    </xf>
    <xf numFmtId="0" fontId="24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6" fillId="0" borderId="0" xfId="3" applyNumberFormat="1" applyFont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</cellXfs>
  <cellStyles count="5">
    <cellStyle name="Milliers 2" xfId="4" xr:uid="{C3A2B1AF-0857-484D-8923-2B3154C6BAE8}"/>
    <cellStyle name="Monétaire" xfId="1" builtinId="4"/>
    <cellStyle name="Normal" xfId="0" builtinId="0"/>
    <cellStyle name="Normal 2" xfId="3" xr:uid="{9CEC9B53-B1A6-4E15-BAFB-8E0BCDD8C709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met.com\dfs\MTLUsagers_02\cd84181\Mes%20documents\Allocation_cout_service\cs_2004_2005_modif\Documents%20d&#233;pos&#233;s\pres_2004_2005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met.com\dfs\Regie\Requ&#234;tes%20SCGM%202011-2015\R-3837-2013%20CT2014\SCGM\Pieces-ListePiece\pres_2012_2013&#173;_23ao&#251;(sl)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met.com\dfs\MTLUsagers_02\na85017\Documents%20R&#233;seaux\VentesPar\na85017\2007-2008\Rapport%20annuel\Chiffrier\SCGM-Donn&#233;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met.com\dfs\Repertoires%20Communs\PGE&#201;\PE&#201;\Christian%20Cimon\Requ&#234;tes%20r&#233;curentes\R&#233;partition%20par%20tarifs\Sans%20contr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GM-05doc03-R&#233;vis&#233;_ExcelAccesRestreint_AnnexeX_VentilationMensScenarios_29jan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"/>
      <sheetName val="Fact_allocat"/>
      <sheetName val="Fact_derive"/>
      <sheetName val="presentation"/>
      <sheetName val="sommaire"/>
    </sheetNames>
    <sheetDataSet>
      <sheetData sheetId="0" refreshError="1"/>
      <sheetData sheetId="1">
        <row r="1">
          <cell r="A1" t="str">
            <v>ALLOCAT</v>
          </cell>
          <cell r="B1" t="str">
            <v>_0101</v>
          </cell>
          <cell r="C1" t="str">
            <v>_0102</v>
          </cell>
          <cell r="D1" t="str">
            <v>_0103</v>
          </cell>
          <cell r="E1" t="str">
            <v>_0104</v>
          </cell>
          <cell r="F1" t="str">
            <v>_0105</v>
          </cell>
          <cell r="G1" t="str">
            <v>_0106</v>
          </cell>
          <cell r="H1" t="str">
            <v>_0107</v>
          </cell>
          <cell r="I1" t="str">
            <v>_0108</v>
          </cell>
          <cell r="J1" t="str">
            <v>_0109</v>
          </cell>
          <cell r="K1" t="str">
            <v>_0201</v>
          </cell>
          <cell r="L1" t="str">
            <v>_0202</v>
          </cell>
          <cell r="M1" t="str">
            <v>_0203</v>
          </cell>
          <cell r="N1" t="str">
            <v>_0204</v>
          </cell>
          <cell r="O1" t="str">
            <v>_0205</v>
          </cell>
          <cell r="P1" t="str">
            <v>_0206</v>
          </cell>
          <cell r="Q1" t="str">
            <v>_0207</v>
          </cell>
          <cell r="R1" t="str">
            <v>_0208</v>
          </cell>
          <cell r="S1" t="str">
            <v>_0209</v>
          </cell>
          <cell r="T1" t="str">
            <v>_0303</v>
          </cell>
          <cell r="U1" t="str">
            <v>_0304</v>
          </cell>
          <cell r="V1" t="str">
            <v>_0305</v>
          </cell>
          <cell r="W1" t="str">
            <v>_0406</v>
          </cell>
          <cell r="X1" t="str">
            <v>_0407</v>
          </cell>
          <cell r="Y1" t="str">
            <v>_0408</v>
          </cell>
          <cell r="Z1" t="str">
            <v>_0409</v>
          </cell>
          <cell r="AA1" t="str">
            <v>_0505</v>
          </cell>
          <cell r="AB1" t="str">
            <v>_0506</v>
          </cell>
          <cell r="AC1" t="str">
            <v>_0507</v>
          </cell>
          <cell r="AD1" t="str">
            <v>_0508</v>
          </cell>
          <cell r="AE1" t="str">
            <v>_0509</v>
          </cell>
          <cell r="AF1" t="str">
            <v>_0535</v>
          </cell>
          <cell r="AG1" t="str">
            <v>_0536</v>
          </cell>
          <cell r="AH1" t="str">
            <v>_0537</v>
          </cell>
          <cell r="AI1" t="str">
            <v>_0538</v>
          </cell>
          <cell r="AJ1" t="str">
            <v>_0539</v>
          </cell>
          <cell r="AK1" t="str">
            <v>M1</v>
          </cell>
          <cell r="AL1" t="str">
            <v>M2</v>
          </cell>
          <cell r="AM1" t="str">
            <v>M3</v>
          </cell>
          <cell r="AN1" t="str">
            <v>M4</v>
          </cell>
          <cell r="AO1" t="str">
            <v>M5</v>
          </cell>
          <cell r="AP1" t="str">
            <v>M6</v>
          </cell>
          <cell r="AQ1" t="str">
            <v>M7</v>
          </cell>
          <cell r="AR1" t="str">
            <v>M8</v>
          </cell>
          <cell r="AS1" t="str">
            <v>M9</v>
          </cell>
          <cell r="AT1" t="str">
            <v>M10</v>
          </cell>
          <cell r="AU1" t="str">
            <v>Total</v>
          </cell>
        </row>
        <row r="2">
          <cell r="A2" t="str">
            <v>APPLOC</v>
          </cell>
          <cell r="B2">
            <v>8.7250513644528615E-4</v>
          </cell>
          <cell r="C2">
            <v>1.4303007087498596E-3</v>
          </cell>
          <cell r="D2">
            <v>7.2800249794581096E-3</v>
          </cell>
          <cell r="E2">
            <v>1.3030247001533737E-2</v>
          </cell>
          <cell r="F2">
            <v>1.1936734582262621E-2</v>
          </cell>
          <cell r="G2">
            <v>5.2051142709924579E-3</v>
          </cell>
          <cell r="H2">
            <v>1.5831369980390435E-3</v>
          </cell>
          <cell r="I2">
            <v>3.0162944824664632E-4</v>
          </cell>
          <cell r="J2">
            <v>4.5407203442408699E-5</v>
          </cell>
          <cell r="K2">
            <v>0.16573405640299865</v>
          </cell>
          <cell r="L2">
            <v>0.10283862539599789</v>
          </cell>
          <cell r="M2">
            <v>0.42182215201201001</v>
          </cell>
          <cell r="N2">
            <v>0.17384099137097869</v>
          </cell>
          <cell r="O2">
            <v>5.3520042091104947E-2</v>
          </cell>
          <cell r="P2">
            <v>3.1446579756683496E-2</v>
          </cell>
          <cell r="Q2">
            <v>7.5303190588478074E-3</v>
          </cell>
          <cell r="R2">
            <v>1.4845834348134177E-3</v>
          </cell>
          <cell r="S2">
            <v>9.7550147394951549E-5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1</v>
          </cell>
        </row>
        <row r="3">
          <cell r="A3" t="str">
            <v>CASEP</v>
          </cell>
          <cell r="B3">
            <v>4.4609514622507375E-5</v>
          </cell>
          <cell r="C3">
            <v>3.5417734470668085E-4</v>
          </cell>
          <cell r="D3">
            <v>5.758070827845854E-3</v>
          </cell>
          <cell r="E3">
            <v>2.9393133386350082E-2</v>
          </cell>
          <cell r="F3">
            <v>8.1448415802034005E-2</v>
          </cell>
          <cell r="G3">
            <v>0.10454765840318497</v>
          </cell>
          <cell r="H3">
            <v>9.7017321358457823E-2</v>
          </cell>
          <cell r="I3">
            <v>5.7639101976819616E-2</v>
          </cell>
          <cell r="J3">
            <v>3.2289613726045614E-2</v>
          </cell>
          <cell r="K3">
            <v>1.0610471773106122E-3</v>
          </cell>
          <cell r="L3">
            <v>2.9588425344754528E-3</v>
          </cell>
          <cell r="M3">
            <v>4.0615378847209498E-2</v>
          </cell>
          <cell r="N3">
            <v>4.0211076977644276E-2</v>
          </cell>
          <cell r="O3">
            <v>4.5696359642125491E-2</v>
          </cell>
          <cell r="P3">
            <v>7.754783745870919E-2</v>
          </cell>
          <cell r="Q3">
            <v>5.6836320462621659E-2</v>
          </cell>
          <cell r="R3">
            <v>3.3665141863147563E-2</v>
          </cell>
          <cell r="S3">
            <v>6.6091156057806856E-3</v>
          </cell>
          <cell r="T3">
            <v>3.6426582707793607E-3</v>
          </cell>
          <cell r="U3">
            <v>5.4719711264701607E-3</v>
          </cell>
          <cell r="V3">
            <v>1.5610454251630277E-2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1.1127052519502378E-4</v>
          </cell>
          <cell r="AO3">
            <v>6.2261509973937403E-3</v>
          </cell>
          <cell r="AP3">
            <v>4.3792334200785384E-2</v>
          </cell>
          <cell r="AQ3">
            <v>9.9125967448091282E-2</v>
          </cell>
          <cell r="AR3">
            <v>9.7780487280528502E-2</v>
          </cell>
          <cell r="AS3">
            <v>1.454548299003462E-2</v>
          </cell>
          <cell r="AT3">
            <v>0</v>
          </cell>
          <cell r="AU3">
            <v>0.99999999999999989</v>
          </cell>
        </row>
        <row r="4">
          <cell r="A4" t="str">
            <v>CAUCPA</v>
          </cell>
          <cell r="B4">
            <v>2.993185029379719E-5</v>
          </cell>
          <cell r="C4">
            <v>3.1199575479476616E-4</v>
          </cell>
          <cell r="D4">
            <v>5.271474784907775E-3</v>
          </cell>
          <cell r="E4">
            <v>2.4781156682051889E-2</v>
          </cell>
          <cell r="F4">
            <v>6.2926569914594013E-2</v>
          </cell>
          <cell r="G4">
            <v>8.1039763078976104E-2</v>
          </cell>
          <cell r="H4">
            <v>7.6671225363292683E-2</v>
          </cell>
          <cell r="I4">
            <v>4.4463893762567167E-2</v>
          </cell>
          <cell r="J4">
            <v>2.4549229593815815E-2</v>
          </cell>
          <cell r="K4">
            <v>4.0532983961789589E-4</v>
          </cell>
          <cell r="L4">
            <v>2.1031621540829031E-3</v>
          </cell>
          <cell r="M4">
            <v>3.4411948931022347E-2</v>
          </cell>
          <cell r="N4">
            <v>3.4062837951730977E-2</v>
          </cell>
          <cell r="O4">
            <v>3.709183759635238E-2</v>
          </cell>
          <cell r="P4">
            <v>6.4115896848040185E-2</v>
          </cell>
          <cell r="Q4">
            <v>4.6355722120235837E-2</v>
          </cell>
          <cell r="R4">
            <v>2.7722676365543202E-2</v>
          </cell>
          <cell r="S4">
            <v>5.319049873416715E-3</v>
          </cell>
          <cell r="T4">
            <v>1.4960244127768091E-3</v>
          </cell>
          <cell r="U4">
            <v>2.212982708770185E-3</v>
          </cell>
          <cell r="V4">
            <v>5.3656310047185025E-3</v>
          </cell>
          <cell r="W4">
            <v>3.7961689179810132E-2</v>
          </cell>
          <cell r="X4">
            <v>5.8050281119409318E-2</v>
          </cell>
          <cell r="Y4">
            <v>7.2430687338979324E-2</v>
          </cell>
          <cell r="Z4">
            <v>5.0086980583904463E-2</v>
          </cell>
          <cell r="AA4">
            <v>8.0135377971762376E-3</v>
          </cell>
          <cell r="AB4">
            <v>9.7902375471345324E-3</v>
          </cell>
          <cell r="AC4">
            <v>1.0501701708971661E-2</v>
          </cell>
          <cell r="AD4">
            <v>8.590618178593969E-3</v>
          </cell>
          <cell r="AE4">
            <v>5.7936113307828393E-5</v>
          </cell>
          <cell r="AF4">
            <v>7.5832916669277524E-3</v>
          </cell>
          <cell r="AG4">
            <v>9.3268703065098515E-3</v>
          </cell>
          <cell r="AH4">
            <v>1.2461077886597095E-2</v>
          </cell>
          <cell r="AI4">
            <v>5.6303396386662707E-3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4.6694704660906073E-5</v>
          </cell>
          <cell r="AO4">
            <v>4.1369076190194403E-3</v>
          </cell>
          <cell r="AP4">
            <v>2.615588423910517E-2</v>
          </cell>
          <cell r="AQ4">
            <v>4.8415228817806938E-2</v>
          </cell>
          <cell r="AR4">
            <v>4.2895928983198703E-2</v>
          </cell>
          <cell r="AS4">
            <v>7.1557659786189902E-3</v>
          </cell>
          <cell r="AT4">
            <v>0</v>
          </cell>
          <cell r="AU4">
            <v>1.0000000000000004</v>
          </cell>
        </row>
        <row r="5">
          <cell r="A5" t="str">
            <v>CDA</v>
          </cell>
          <cell r="B5">
            <v>2.7564821726257286E-3</v>
          </cell>
          <cell r="C5">
            <v>4.1008379584424734E-3</v>
          </cell>
          <cell r="D5">
            <v>2.1078681597293154E-2</v>
          </cell>
          <cell r="E5">
            <v>3.8037675165505658E-2</v>
          </cell>
          <cell r="F5">
            <v>4.0023015506631864E-2</v>
          </cell>
          <cell r="G5">
            <v>2.3028168141445232E-2</v>
          </cell>
          <cell r="H5">
            <v>1.1630517354514674E-2</v>
          </cell>
          <cell r="I5">
            <v>4.674515555252951E-3</v>
          </cell>
          <cell r="J5">
            <v>2.0863451257138003E-3</v>
          </cell>
          <cell r="K5">
            <v>6.1667072621785314E-2</v>
          </cell>
          <cell r="L5">
            <v>4.1025937601832901E-2</v>
          </cell>
          <cell r="M5">
            <v>0.1672347405097788</v>
          </cell>
          <cell r="N5">
            <v>0.11842697243275269</v>
          </cell>
          <cell r="O5">
            <v>0.14186197514000481</v>
          </cell>
          <cell r="P5">
            <v>0.14241339316791804</v>
          </cell>
          <cell r="Q5">
            <v>4.5122358959592303E-2</v>
          </cell>
          <cell r="R5">
            <v>1.222726344711191E-2</v>
          </cell>
          <cell r="S5">
            <v>1.1399624602170041E-3</v>
          </cell>
          <cell r="T5">
            <v>3.5814895540300352E-3</v>
          </cell>
          <cell r="U5">
            <v>1.7295529117173445E-3</v>
          </cell>
          <cell r="V5">
            <v>1.9903843237756443E-3</v>
          </cell>
          <cell r="W5">
            <v>5.7296424661232061E-3</v>
          </cell>
          <cell r="X5">
            <v>3.9504802058842516E-3</v>
          </cell>
          <cell r="Y5">
            <v>4.6577306597760208E-3</v>
          </cell>
          <cell r="Z5">
            <v>1.7436008091120216E-3</v>
          </cell>
          <cell r="AA5">
            <v>3.6549596395497297E-3</v>
          </cell>
          <cell r="AB5">
            <v>2.5943660179393508E-3</v>
          </cell>
          <cell r="AC5">
            <v>1.6227685522863843E-3</v>
          </cell>
          <cell r="AD5">
            <v>9.5480106300845525E-4</v>
          </cell>
          <cell r="AE5">
            <v>9.6983881150693863E-5</v>
          </cell>
          <cell r="AF5">
            <v>2.8611171385077706E-3</v>
          </cell>
          <cell r="AG5">
            <v>2.8793526528020225E-3</v>
          </cell>
          <cell r="AH5">
            <v>1.9396063696046181E-3</v>
          </cell>
          <cell r="AI5">
            <v>5.7568603817749378E-4</v>
          </cell>
          <cell r="AJ5">
            <v>4.7827904884096061E-5</v>
          </cell>
          <cell r="AK5">
            <v>0</v>
          </cell>
          <cell r="AL5">
            <v>0</v>
          </cell>
          <cell r="AM5">
            <v>0</v>
          </cell>
          <cell r="AN5">
            <v>6.289240788740194E-4</v>
          </cell>
          <cell r="AO5">
            <v>1.0261888444781288E-2</v>
          </cell>
          <cell r="AP5">
            <v>3.1735010900793843E-2</v>
          </cell>
          <cell r="AQ5">
            <v>2.6032440563674739E-2</v>
          </cell>
          <cell r="AR5">
            <v>1.1271270454570095E-2</v>
          </cell>
          <cell r="AS5">
            <v>9.2420045055722978E-4</v>
          </cell>
          <cell r="AT5">
            <v>0</v>
          </cell>
          <cell r="AU5">
            <v>0.99999999999999978</v>
          </cell>
        </row>
        <row r="6">
          <cell r="A6" t="str">
            <v>CONDPRIN</v>
          </cell>
          <cell r="B6">
            <v>1.901829051046977E-3</v>
          </cell>
          <cell r="C6">
            <v>3.27200260859053E-3</v>
          </cell>
          <cell r="D6">
            <v>1.890610094043883E-2</v>
          </cell>
          <cell r="E6">
            <v>4.633189098011975E-2</v>
          </cell>
          <cell r="F6">
            <v>7.144742890283301E-2</v>
          </cell>
          <cell r="G6">
            <v>6.7463265150135399E-2</v>
          </cell>
          <cell r="H6">
            <v>5.2253721103143073E-2</v>
          </cell>
          <cell r="I6">
            <v>2.5723993053871123E-2</v>
          </cell>
          <cell r="J6">
            <v>1.6081525824436622E-2</v>
          </cell>
          <cell r="K6">
            <v>2.921108819740616E-2</v>
          </cell>
          <cell r="L6">
            <v>2.2335368740646341E-2</v>
          </cell>
          <cell r="M6">
            <v>0.100625419141696</v>
          </cell>
          <cell r="N6">
            <v>5.7420303725081001E-2</v>
          </cell>
          <cell r="O6">
            <v>3.9258752952429199E-2</v>
          </cell>
          <cell r="P6">
            <v>4.6270201840328928E-2</v>
          </cell>
          <cell r="Q6">
            <v>2.9886263188497415E-2</v>
          </cell>
          <cell r="R6">
            <v>1.6845509806900097E-2</v>
          </cell>
          <cell r="S6">
            <v>2.4631884082043335E-3</v>
          </cell>
          <cell r="T6">
            <v>1.4194484572441529E-3</v>
          </cell>
          <cell r="U6">
            <v>1.779246964616148E-3</v>
          </cell>
          <cell r="V6">
            <v>3.9657983167549196E-3</v>
          </cell>
          <cell r="W6">
            <v>3.6085670355548771E-2</v>
          </cell>
          <cell r="X6">
            <v>5.586062559050655E-2</v>
          </cell>
          <cell r="Y6">
            <v>5.6480342148147213E-2</v>
          </cell>
          <cell r="Z6">
            <v>4.1127936984717027E-2</v>
          </cell>
          <cell r="AA6">
            <v>7.0326120159981001E-3</v>
          </cell>
          <cell r="AB6">
            <v>7.5238433298037543E-3</v>
          </cell>
          <cell r="AC6">
            <v>8.48221218021495E-3</v>
          </cell>
          <cell r="AD6">
            <v>5.1828410792911688E-3</v>
          </cell>
          <cell r="AE6">
            <v>4.4240140160711803E-5</v>
          </cell>
          <cell r="AF6">
            <v>5.405424151118686E-3</v>
          </cell>
          <cell r="AG6">
            <v>6.8846080103183837E-3</v>
          </cell>
          <cell r="AH6">
            <v>8.3836746253814314E-3</v>
          </cell>
          <cell r="AI6">
            <v>7.3906088616341823E-3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8.9275861426047723E-5</v>
          </cell>
          <cell r="AO6">
            <v>3.8980651788326727E-3</v>
          </cell>
          <cell r="AP6">
            <v>2.2461109970740075E-2</v>
          </cell>
          <cell r="AQ6">
            <v>3.7952388770323101E-2</v>
          </cell>
          <cell r="AR6">
            <v>3.0283185747957866E-2</v>
          </cell>
          <cell r="AS6">
            <v>4.568987643459501E-3</v>
          </cell>
          <cell r="AT6">
            <v>0</v>
          </cell>
          <cell r="AU6">
            <v>1.0000000000000004</v>
          </cell>
        </row>
        <row r="7">
          <cell r="A7" t="str">
            <v>FB01C</v>
          </cell>
          <cell r="B7">
            <v>4.440399570004096E-5</v>
          </cell>
          <cell r="C7">
            <v>3.5254562674556658E-4</v>
          </cell>
          <cell r="D7">
            <v>5.7315464528822366E-3</v>
          </cell>
          <cell r="E7">
            <v>2.9257735718984091E-2</v>
          </cell>
          <cell r="F7">
            <v>8.1073225704626453E-2</v>
          </cell>
          <cell r="G7">
            <v>0.10909424606343615</v>
          </cell>
          <cell r="H7">
            <v>0.10123642794186172</v>
          </cell>
          <cell r="I7">
            <v>6.0145720818557069E-2</v>
          </cell>
          <cell r="J7">
            <v>3.3693829690343589E-2</v>
          </cell>
          <cell r="K7">
            <v>1.0561588642587392E-3</v>
          </cell>
          <cell r="L7">
            <v>2.9452109553251516E-3</v>
          </cell>
          <cell r="M7">
            <v>4.0428285362248718E-2</v>
          </cell>
          <cell r="N7">
            <v>4.0025847116183642E-2</v>
          </cell>
          <cell r="O7">
            <v>4.5485860500350001E-2</v>
          </cell>
          <cell r="P7">
            <v>8.0920251975246937E-2</v>
          </cell>
          <cell r="Q7">
            <v>5.9308028509005441E-2</v>
          </cell>
          <cell r="R7">
            <v>3.5129177144923245E-2</v>
          </cell>
          <cell r="S7">
            <v>6.8965339596385351E-3</v>
          </cell>
          <cell r="T7">
            <v>3.1723110481164055E-3</v>
          </cell>
          <cell r="U7">
            <v>4.5059093407144009E-3</v>
          </cell>
          <cell r="V7">
            <v>3.2967529173581916E-3</v>
          </cell>
          <cell r="W7">
            <v>2.1297284600904676E-2</v>
          </cell>
          <cell r="X7">
            <v>1.1806577871154888E-2</v>
          </cell>
          <cell r="Y7">
            <v>0</v>
          </cell>
          <cell r="Z7">
            <v>0</v>
          </cell>
          <cell r="AA7">
            <v>1.0134961113211065E-2</v>
          </cell>
          <cell r="AB7">
            <v>9.4340276498859864E-3</v>
          </cell>
          <cell r="AC7">
            <v>7.6675283009998672E-3</v>
          </cell>
          <cell r="AD7">
            <v>0</v>
          </cell>
          <cell r="AE7">
            <v>0</v>
          </cell>
          <cell r="AF7">
            <v>9.0138216631628684E-3</v>
          </cell>
          <cell r="AG7">
            <v>1.4172964130305308E-2</v>
          </cell>
          <cell r="AH7">
            <v>3.7963030888625848E-3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1.1003345481261168E-4</v>
          </cell>
          <cell r="AO7">
            <v>6.2498618870665277E-3</v>
          </cell>
          <cell r="AP7">
            <v>4.0235550325574868E-2</v>
          </cell>
          <cell r="AQ7">
            <v>7.3395512603758456E-2</v>
          </cell>
          <cell r="AR7">
            <v>4.3220992560505649E-2</v>
          </cell>
          <cell r="AS7">
            <v>5.6645710432879541E-3</v>
          </cell>
          <cell r="AT7">
            <v>0</v>
          </cell>
          <cell r="AU7">
            <v>0.99999999999999967</v>
          </cell>
        </row>
        <row r="8">
          <cell r="A8" t="str">
            <v>FB01D</v>
          </cell>
          <cell r="B8">
            <v>2.3349758367672238E-5</v>
          </cell>
          <cell r="C8">
            <v>1.8538546066206732E-4</v>
          </cell>
          <cell r="D8">
            <v>3.0139212146080533E-3</v>
          </cell>
          <cell r="E8">
            <v>1.5385116113631855E-2</v>
          </cell>
          <cell r="F8">
            <v>4.263217935681491E-2</v>
          </cell>
          <cell r="G8">
            <v>5.472291241628166E-2</v>
          </cell>
          <cell r="H8">
            <v>5.0781341836340949E-2</v>
          </cell>
          <cell r="I8">
            <v>3.0169776897982989E-2</v>
          </cell>
          <cell r="J8">
            <v>1.6901207840271729E-2</v>
          </cell>
          <cell r="K8">
            <v>5.5537917003928457E-4</v>
          </cell>
          <cell r="L8">
            <v>1.5487336908421505E-3</v>
          </cell>
          <cell r="M8">
            <v>2.1259125774377313E-2</v>
          </cell>
          <cell r="N8">
            <v>2.1047503858249512E-2</v>
          </cell>
          <cell r="O8">
            <v>2.3918640786724316E-2</v>
          </cell>
          <cell r="P8">
            <v>4.0590517110957208E-2</v>
          </cell>
          <cell r="Q8">
            <v>2.9749580566837547E-2</v>
          </cell>
          <cell r="R8">
            <v>1.7621194370074943E-2</v>
          </cell>
          <cell r="S8">
            <v>3.459379769649616E-3</v>
          </cell>
          <cell r="T8">
            <v>1.9066602978860246E-3</v>
          </cell>
          <cell r="U8">
            <v>2.8641693297755048E-3</v>
          </cell>
          <cell r="V8">
            <v>8.1709101269006636E-3</v>
          </cell>
          <cell r="W8">
            <v>5.6824536616904391E-2</v>
          </cell>
          <cell r="X8">
            <v>8.5734350928492409E-2</v>
          </cell>
          <cell r="Y8">
            <v>0.10970250489148678</v>
          </cell>
          <cell r="Z8">
            <v>9.0317456287337977E-2</v>
          </cell>
          <cell r="AA8">
            <v>1.4922798194406093E-2</v>
          </cell>
          <cell r="AB8">
            <v>1.8231365832287832E-2</v>
          </cell>
          <cell r="AC8">
            <v>1.9556253338700907E-2</v>
          </cell>
          <cell r="AD8">
            <v>1.5997436424337728E-2</v>
          </cell>
          <cell r="AE8">
            <v>1.0788854422894467E-4</v>
          </cell>
          <cell r="AF8">
            <v>1.4121594489110701E-2</v>
          </cell>
          <cell r="AG8">
            <v>1.7368484044399154E-2</v>
          </cell>
          <cell r="AH8">
            <v>2.3205000749106124E-2</v>
          </cell>
          <cell r="AI8">
            <v>1.0484810120118071E-2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5.8241832459591949E-5</v>
          </cell>
          <cell r="AO8">
            <v>3.2589263205395976E-3</v>
          </cell>
          <cell r="AP8">
            <v>2.2922025280875235E-2</v>
          </cell>
          <cell r="AQ8">
            <v>5.188506101133139E-2</v>
          </cell>
          <cell r="AR8">
            <v>5.1180802355595321E-2</v>
          </cell>
          <cell r="AS8">
            <v>7.6134769910057645E-3</v>
          </cell>
          <cell r="AT8">
            <v>0</v>
          </cell>
          <cell r="AU8">
            <v>1</v>
          </cell>
        </row>
        <row r="9">
          <cell r="A9" t="str">
            <v>FB01E</v>
          </cell>
          <cell r="B9">
            <v>2.3578394302194269E-5</v>
          </cell>
          <cell r="C9">
            <v>1.8720071619395968E-4</v>
          </cell>
          <cell r="D9">
            <v>3.0434328987388715E-3</v>
          </cell>
          <cell r="E9">
            <v>1.5535763942400832E-2</v>
          </cell>
          <cell r="F9">
            <v>4.3049623548524825E-2</v>
          </cell>
          <cell r="G9">
            <v>5.5258746649818967E-2</v>
          </cell>
          <cell r="H9">
            <v>5.1278580935317321E-2</v>
          </cell>
          <cell r="I9">
            <v>3.0465191876671065E-2</v>
          </cell>
          <cell r="J9">
            <v>1.7066700921110695E-2</v>
          </cell>
          <cell r="K9">
            <v>5.6081732633865772E-4</v>
          </cell>
          <cell r="L9">
            <v>1.5638985661764364E-3</v>
          </cell>
          <cell r="M9">
            <v>2.1467290673217367E-2</v>
          </cell>
          <cell r="N9">
            <v>2.1253596599690866E-2</v>
          </cell>
          <cell r="O9">
            <v>2.4152846445938816E-2</v>
          </cell>
          <cell r="P9">
            <v>4.0987970164251965E-2</v>
          </cell>
          <cell r="Q9">
            <v>3.0040881546706373E-2</v>
          </cell>
          <cell r="R9">
            <v>1.7793736738448977E-2</v>
          </cell>
          <cell r="S9">
            <v>3.4932532904820837E-3</v>
          </cell>
          <cell r="T9">
            <v>1.9253299154537488E-3</v>
          </cell>
          <cell r="U9">
            <v>2.8922146748720607E-3</v>
          </cell>
          <cell r="V9">
            <v>8.2509179643841506E-3</v>
          </cell>
          <cell r="W9">
            <v>5.7380950556124188E-2</v>
          </cell>
          <cell r="X9">
            <v>8.6573843703386152E-2</v>
          </cell>
          <cell r="Y9">
            <v>0.11077668880081572</v>
          </cell>
          <cell r="Z9">
            <v>9.1201825868245406E-2</v>
          </cell>
          <cell r="AA9">
            <v>1.5068919103116885E-2</v>
          </cell>
          <cell r="AB9">
            <v>1.8409883541081303E-2</v>
          </cell>
          <cell r="AC9">
            <v>1.9747744067959754E-2</v>
          </cell>
          <cell r="AD9">
            <v>1.615407996510769E-2</v>
          </cell>
          <cell r="AE9">
            <v>1.0894496621608427E-4</v>
          </cell>
          <cell r="AF9">
            <v>1.4259870179253563E-2</v>
          </cell>
          <cell r="AG9">
            <v>1.7538552595781683E-2</v>
          </cell>
          <cell r="AH9">
            <v>2.3432219247401239E-2</v>
          </cell>
          <cell r="AI9">
            <v>1.0587475180816009E-2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5.4230988432929805E-5</v>
          </cell>
          <cell r="AO9">
            <v>3.0508948339152239E-3</v>
          </cell>
          <cell r="AP9">
            <v>2.1466452591986949E-2</v>
          </cell>
          <cell r="AQ9">
            <v>4.8456496679854036E-2</v>
          </cell>
          <cell r="AR9">
            <v>4.8350344336271958E-2</v>
          </cell>
          <cell r="AS9">
            <v>7.0890090051929904E-3</v>
          </cell>
          <cell r="AT9">
            <v>0</v>
          </cell>
          <cell r="AU9">
            <v>0.99999999999999989</v>
          </cell>
        </row>
        <row r="10">
          <cell r="A10" t="str">
            <v>FB01F</v>
          </cell>
          <cell r="B10">
            <v>3.7330803072702857E-5</v>
          </cell>
          <cell r="C10">
            <v>2.9638799749206389E-4</v>
          </cell>
          <cell r="D10">
            <v>4.8185567222561688E-3</v>
          </cell>
          <cell r="E10">
            <v>2.4597212264399367E-2</v>
          </cell>
          <cell r="F10">
            <v>6.8158907267066332E-2</v>
          </cell>
          <cell r="G10">
            <v>9.1716403567848798E-2</v>
          </cell>
          <cell r="H10">
            <v>8.5110271448834041E-2</v>
          </cell>
          <cell r="I10">
            <v>5.0564986751991531E-2</v>
          </cell>
          <cell r="J10">
            <v>2.8326670639773982E-2</v>
          </cell>
          <cell r="K10">
            <v>8.8792141233128127E-4</v>
          </cell>
          <cell r="L10">
            <v>2.4760629859422517E-3</v>
          </cell>
          <cell r="M10">
            <v>3.3988381286448738E-2</v>
          </cell>
          <cell r="N10">
            <v>3.3650049581258286E-2</v>
          </cell>
          <cell r="O10">
            <v>3.8240325592831997E-2</v>
          </cell>
          <cell r="P10">
            <v>6.8030301824151027E-2</v>
          </cell>
          <cell r="Q10">
            <v>4.9860732032104678E-2</v>
          </cell>
          <cell r="R10">
            <v>2.9533379145958365E-2</v>
          </cell>
          <cell r="S10">
            <v>5.797971047025504E-3</v>
          </cell>
          <cell r="T10">
            <v>2.73465533322516E-3</v>
          </cell>
          <cell r="U10">
            <v>3.8534356978471192E-3</v>
          </cell>
          <cell r="V10">
            <v>5.9569477920698027E-3</v>
          </cell>
          <cell r="W10">
            <v>3.9040947741707278E-2</v>
          </cell>
          <cell r="X10">
            <v>1.5868191710732317E-2</v>
          </cell>
          <cell r="Y10">
            <v>5.6239762174912646E-2</v>
          </cell>
          <cell r="Z10">
            <v>0</v>
          </cell>
          <cell r="AA10">
            <v>1.3698283863511814E-2</v>
          </cell>
          <cell r="AB10">
            <v>9.79564284623991E-3</v>
          </cell>
          <cell r="AC10">
            <v>1.7586319620232542E-2</v>
          </cell>
          <cell r="AD10">
            <v>1.1847171043550478E-2</v>
          </cell>
          <cell r="AE10">
            <v>0</v>
          </cell>
          <cell r="AF10">
            <v>1.0674953025117574E-2</v>
          </cell>
          <cell r="AG10">
            <v>1.5638604493173832E-2</v>
          </cell>
          <cell r="AH10">
            <v>9.7617970647816583E-3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9.4423283453010833E-5</v>
          </cell>
          <cell r="AO10">
            <v>5.0667618354168871E-3</v>
          </cell>
          <cell r="AP10">
            <v>3.4020783488839017E-2</v>
          </cell>
          <cell r="AQ10">
            <v>7.0766474725843229E-2</v>
          </cell>
          <cell r="AR10">
            <v>5.365112076630614E-2</v>
          </cell>
          <cell r="AS10">
            <v>7.6118711222525563E-3</v>
          </cell>
          <cell r="AT10">
            <v>0</v>
          </cell>
          <cell r="AU10">
            <v>1</v>
          </cell>
        </row>
        <row r="11">
          <cell r="A11" t="str">
            <v>FB01T</v>
          </cell>
          <cell r="B11">
            <v>2.3940013461946619E-5</v>
          </cell>
          <cell r="C11">
            <v>1.9007179235069351E-4</v>
          </cell>
          <cell r="D11">
            <v>3.0901096839982558E-3</v>
          </cell>
          <cell r="E11">
            <v>1.5774034192315139E-2</v>
          </cell>
          <cell r="F11">
            <v>4.3709870743297713E-2</v>
          </cell>
          <cell r="G11">
            <v>5.610624378114891E-2</v>
          </cell>
          <cell r="H11">
            <v>5.2065034716412877E-2</v>
          </cell>
          <cell r="I11">
            <v>3.0932433069898152E-2</v>
          </cell>
          <cell r="J11">
            <v>1.7328450977867633E-2</v>
          </cell>
          <cell r="K11">
            <v>5.6941851807910959E-4</v>
          </cell>
          <cell r="L11">
            <v>1.5878839011483773E-3</v>
          </cell>
          <cell r="M11">
            <v>2.1796532075999655E-2</v>
          </cell>
          <cell r="N11">
            <v>2.1579560600699214E-2</v>
          </cell>
          <cell r="O11">
            <v>2.4523275913080064E-2</v>
          </cell>
          <cell r="P11">
            <v>4.1616598014850424E-2</v>
          </cell>
          <cell r="Q11">
            <v>3.0501615140517253E-2</v>
          </cell>
          <cell r="R11">
            <v>1.8066637261094563E-2</v>
          </cell>
          <cell r="S11">
            <v>3.5468289200824722E-3</v>
          </cell>
          <cell r="T11">
            <v>1.9548584820452265E-3</v>
          </cell>
          <cell r="U11">
            <v>2.9365722433793155E-3</v>
          </cell>
          <cell r="V11">
            <v>8.377461357595135E-3</v>
          </cell>
          <cell r="W11">
            <v>5.7904075235321248E-2</v>
          </cell>
          <cell r="X11">
            <v>8.790161692726664E-2</v>
          </cell>
          <cell r="Y11">
            <v>9.7495692162790665E-2</v>
          </cell>
          <cell r="Z11">
            <v>9.2600577929800601E-2</v>
          </cell>
          <cell r="AA11">
            <v>1.5300029406668733E-2</v>
          </cell>
          <cell r="AB11">
            <v>1.8692233837371199E-2</v>
          </cell>
          <cell r="AC11">
            <v>2.0050612979444347E-2</v>
          </cell>
          <cell r="AD11">
            <v>1.6401833257748612E-2</v>
          </cell>
          <cell r="AE11">
            <v>1.1061584280917961E-4</v>
          </cell>
          <cell r="AF11">
            <v>1.4478572191201824E-2</v>
          </cell>
          <cell r="AG11">
            <v>1.7807539388167662E-2</v>
          </cell>
          <cell r="AH11">
            <v>2.3791596536913678E-2</v>
          </cell>
          <cell r="AI11">
            <v>1.0749854087102653E-2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5.5062722953029448E-5</v>
          </cell>
          <cell r="AO11">
            <v>3.0976860620282663E-3</v>
          </cell>
          <cell r="AP11">
            <v>2.1795681141212445E-2</v>
          </cell>
          <cell r="AQ11">
            <v>4.9199668474732408E-2</v>
          </cell>
          <cell r="AR11">
            <v>4.9091888084693898E-2</v>
          </cell>
          <cell r="AS11">
            <v>7.1977323324509531E-3</v>
          </cell>
          <cell r="AT11">
            <v>0</v>
          </cell>
          <cell r="AU11">
            <v>1.0000000000000002</v>
          </cell>
        </row>
        <row r="12">
          <cell r="A12" t="str">
            <v>FB01T-N</v>
          </cell>
          <cell r="B12">
            <v>1.7891115772313125E-5</v>
          </cell>
          <cell r="C12">
            <v>1.4204655512841169E-4</v>
          </cell>
          <cell r="D12">
            <v>2.3093349631334477E-3</v>
          </cell>
          <cell r="E12">
            <v>1.1788425782622278E-2</v>
          </cell>
          <cell r="F12">
            <v>3.2665744282233747E-2</v>
          </cell>
          <cell r="G12">
            <v>4.1929938954868781E-2</v>
          </cell>
          <cell r="H12">
            <v>3.8909817877984691E-2</v>
          </cell>
          <cell r="I12">
            <v>2.3116768169430899E-2</v>
          </cell>
          <cell r="J12">
            <v>1.2950089735441339E-2</v>
          </cell>
          <cell r="K12">
            <v>4.2554414791978783E-4</v>
          </cell>
          <cell r="L12">
            <v>1.1866749679817358E-3</v>
          </cell>
          <cell r="M12">
            <v>1.6289225543941587E-2</v>
          </cell>
          <cell r="N12">
            <v>1.612707602008856E-2</v>
          </cell>
          <cell r="O12">
            <v>1.8327005921475271E-2</v>
          </cell>
          <cell r="P12">
            <v>3.1101376543376556E-2</v>
          </cell>
          <cell r="Q12">
            <v>2.2794804547163365E-2</v>
          </cell>
          <cell r="R12">
            <v>1.350175927713727E-2</v>
          </cell>
          <cell r="S12">
            <v>2.6506554365414311E-3</v>
          </cell>
          <cell r="T12">
            <v>1.0047077657211062E-3</v>
          </cell>
          <cell r="U12">
            <v>0</v>
          </cell>
          <cell r="V12">
            <v>0</v>
          </cell>
          <cell r="W12">
            <v>0</v>
          </cell>
          <cell r="X12">
            <v>0.21490920433418906</v>
          </cell>
          <cell r="Y12">
            <v>0.27092773402896048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2.951263239229418E-2</v>
          </cell>
          <cell r="AG12">
            <v>0</v>
          </cell>
          <cell r="AH12">
            <v>0</v>
          </cell>
          <cell r="AI12">
            <v>0.14465289965528444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1.6196092097845801E-3</v>
          </cell>
          <cell r="AP12">
            <v>6.0761533707978108E-3</v>
          </cell>
          <cell r="AQ12">
            <v>1.4593558570763818E-2</v>
          </cell>
          <cell r="AR12">
            <v>3.046932082996321E-2</v>
          </cell>
          <cell r="AS12">
            <v>0</v>
          </cell>
          <cell r="AT12">
            <v>0</v>
          </cell>
          <cell r="AU12">
            <v>1</v>
          </cell>
        </row>
        <row r="13">
          <cell r="A13" t="str">
            <v>FB05-E</v>
          </cell>
          <cell r="B13">
            <v>3.5516061965515086E-5</v>
          </cell>
          <cell r="C13">
            <v>4.4138408045138119E-4</v>
          </cell>
          <cell r="D13">
            <v>7.7268147943655233E-3</v>
          </cell>
          <cell r="E13">
            <v>3.5440733021062876E-2</v>
          </cell>
          <cell r="F13">
            <v>8.6037955696103799E-2</v>
          </cell>
          <cell r="G13">
            <v>0.11000999010975818</v>
          </cell>
          <cell r="H13">
            <v>0.10421321332186982</v>
          </cell>
          <cell r="I13">
            <v>5.8458561053661429E-2</v>
          </cell>
          <cell r="J13">
            <v>3.3612024517940389E-2</v>
          </cell>
          <cell r="K13">
            <v>2.2434429723760017E-4</v>
          </cell>
          <cell r="L13">
            <v>2.6032483912513216E-3</v>
          </cell>
          <cell r="M13">
            <v>4.6984259370832802E-2</v>
          </cell>
          <cell r="N13">
            <v>4.6870482898428163E-2</v>
          </cell>
          <cell r="O13">
            <v>5.0442421370246113E-2</v>
          </cell>
          <cell r="P13">
            <v>8.7356617295542491E-2</v>
          </cell>
          <cell r="Q13">
            <v>6.2919842877369875E-2</v>
          </cell>
          <cell r="R13">
            <v>3.745226861264539E-2</v>
          </cell>
          <cell r="S13">
            <v>6.9268427028900143E-3</v>
          </cell>
          <cell r="T13">
            <v>8.6779924425266848E-4</v>
          </cell>
          <cell r="U13">
            <v>1.0255411353383903E-3</v>
          </cell>
          <cell r="V13">
            <v>2.7175214764232694E-3</v>
          </cell>
          <cell r="W13">
            <v>1.1288202861777428E-2</v>
          </cell>
          <cell r="X13">
            <v>2.0830840783326664E-2</v>
          </cell>
          <cell r="Y13">
            <v>2.8525232151115177E-2</v>
          </cell>
          <cell r="Z13">
            <v>9.402970928502126E-3</v>
          </cell>
          <cell r="AA13">
            <v>3.2071353109668385E-3</v>
          </cell>
          <cell r="AB13">
            <v>4.2791473413200309E-3</v>
          </cell>
          <cell r="AC13">
            <v>-2.7514759197430406E-3</v>
          </cell>
          <cell r="AD13">
            <v>-8.6304887456235598E-3</v>
          </cell>
          <cell r="AE13">
            <v>-2.1685552680368115E-4</v>
          </cell>
          <cell r="AF13">
            <v>1.235976682564976E-2</v>
          </cell>
          <cell r="AG13">
            <v>1.6593590252946541E-2</v>
          </cell>
          <cell r="AH13">
            <v>9.0820221192533471E-3</v>
          </cell>
          <cell r="AI13">
            <v>1.6750022544317904E-3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6.2530358882809483E-5</v>
          </cell>
          <cell r="AO13">
            <v>5.0083642940063336E-3</v>
          </cell>
          <cell r="AP13">
            <v>2.8177233274319233E-2</v>
          </cell>
          <cell r="AQ13">
            <v>4.3925763224420065E-2</v>
          </cell>
          <cell r="AR13">
            <v>2.9566590552223798E-2</v>
          </cell>
          <cell r="AS13">
            <v>5.2470453293911564E-3</v>
          </cell>
          <cell r="AT13">
            <v>0</v>
          </cell>
          <cell r="AU13">
            <v>0.99999999999999967</v>
          </cell>
        </row>
        <row r="14">
          <cell r="A14" t="str">
            <v>FB05-P</v>
          </cell>
          <cell r="B14">
            <v>4.9437112868212065E-5</v>
          </cell>
          <cell r="C14">
            <v>5.1687768534307635E-4</v>
          </cell>
          <cell r="D14">
            <v>8.2800777039515362E-3</v>
          </cell>
          <cell r="E14">
            <v>3.7288714494789377E-2</v>
          </cell>
          <cell r="F14">
            <v>9.0263580461058868E-2</v>
          </cell>
          <cell r="G14">
            <v>0.11293196437276586</v>
          </cell>
          <cell r="H14">
            <v>0.10320147044342701</v>
          </cell>
          <cell r="I14">
            <v>5.8283549869803351E-2</v>
          </cell>
          <cell r="J14">
            <v>3.1885645143344236E-2</v>
          </cell>
          <cell r="K14">
            <v>5.2510069369615816E-4</v>
          </cell>
          <cell r="L14">
            <v>3.1335529300927367E-3</v>
          </cell>
          <cell r="M14">
            <v>5.0389143826808161E-2</v>
          </cell>
          <cell r="N14">
            <v>4.8232060346413121E-2</v>
          </cell>
          <cell r="O14">
            <v>5.1299694367035964E-2</v>
          </cell>
          <cell r="P14">
            <v>8.6923495134453854E-2</v>
          </cell>
          <cell r="Q14">
            <v>6.1762569135819047E-2</v>
          </cell>
          <cell r="R14">
            <v>3.7160598478656263E-2</v>
          </cell>
          <cell r="S14">
            <v>6.5855268332671952E-3</v>
          </cell>
          <cell r="T14">
            <v>1.3823967211299281E-3</v>
          </cell>
          <cell r="U14">
            <v>1.3316256646189776E-3</v>
          </cell>
          <cell r="V14">
            <v>1.9582095604324802E-3</v>
          </cell>
          <cell r="W14">
            <v>1.4338180055388198E-2</v>
          </cell>
          <cell r="X14">
            <v>1.8418283603574392E-2</v>
          </cell>
          <cell r="Y14">
            <v>1.5728054278414828E-2</v>
          </cell>
          <cell r="Z14">
            <v>3.920967544693902E-2</v>
          </cell>
          <cell r="AA14">
            <v>-8.8177047657997526E-3</v>
          </cell>
          <cell r="AB14">
            <v>-1.5300180377072212E-2</v>
          </cell>
          <cell r="AC14">
            <v>-1.7188556047985346E-2</v>
          </cell>
          <cell r="AD14">
            <v>-1.3473168427852926E-2</v>
          </cell>
          <cell r="AE14">
            <v>-1.6736569561796781E-5</v>
          </cell>
          <cell r="AF14">
            <v>-1.4538440892156814E-3</v>
          </cell>
          <cell r="AG14">
            <v>-2.3996469889669735E-3</v>
          </cell>
          <cell r="AH14">
            <v>-5.333901666820723E-3</v>
          </cell>
          <cell r="AI14">
            <v>-5.0923603575410718E-4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1.6024498259345238E-4</v>
          </cell>
          <cell r="AO14">
            <v>7.7114332957617772E-3</v>
          </cell>
          <cell r="AP14">
            <v>4.3993472101993863E-2</v>
          </cell>
          <cell r="AQ14">
            <v>7.7945148353915181E-2</v>
          </cell>
          <cell r="AR14">
            <v>4.7200116847879926E-2</v>
          </cell>
          <cell r="AS14">
            <v>6.4030750227937775E-3</v>
          </cell>
          <cell r="AT14">
            <v>0</v>
          </cell>
          <cell r="AU14">
            <v>1.0000000000000002</v>
          </cell>
        </row>
        <row r="15">
          <cell r="A15" t="str">
            <v>FB05EC</v>
          </cell>
          <cell r="B15">
            <v>5.4232119386737921E-5</v>
          </cell>
          <cell r="C15">
            <v>4.305760375280885E-4</v>
          </cell>
          <cell r="D15">
            <v>7.0001296184351363E-3</v>
          </cell>
          <cell r="E15">
            <v>3.573345131521749E-2</v>
          </cell>
          <cell r="F15">
            <v>9.9017446098997833E-2</v>
          </cell>
          <cell r="G15">
            <v>0.12709936748033451</v>
          </cell>
          <cell r="H15">
            <v>0.11794468061391501</v>
          </cell>
          <cell r="I15">
            <v>7.0072285838638115E-2</v>
          </cell>
          <cell r="J15">
            <v>3.9254724050708158E-2</v>
          </cell>
          <cell r="K15">
            <v>1.2899229610948875E-3</v>
          </cell>
          <cell r="L15">
            <v>3.597086920449701E-3</v>
          </cell>
          <cell r="M15">
            <v>4.9376418757717706E-2</v>
          </cell>
          <cell r="N15">
            <v>4.8884905961757361E-2</v>
          </cell>
          <cell r="O15">
            <v>5.5553404976988942E-2</v>
          </cell>
          <cell r="P15">
            <v>9.4275483937280261E-2</v>
          </cell>
          <cell r="Q15">
            <v>6.9096338368958982E-2</v>
          </cell>
          <cell r="R15">
            <v>4.0926963858345336E-2</v>
          </cell>
          <cell r="S15">
            <v>8.0347510975295328E-3</v>
          </cell>
          <cell r="T15">
            <v>1.0812633841602718E-3</v>
          </cell>
          <cell r="U15">
            <v>1.0255019976982819E-3</v>
          </cell>
          <cell r="V15">
            <v>9.3168609565339171E-4</v>
          </cell>
          <cell r="W15">
            <v>1.5156291708366609E-3</v>
          </cell>
          <cell r="X15">
            <v>3.1154534806252738E-3</v>
          </cell>
          <cell r="Y15">
            <v>0</v>
          </cell>
          <cell r="Z15">
            <v>0</v>
          </cell>
          <cell r="AA15">
            <v>5.2927479408016427E-3</v>
          </cell>
          <cell r="AB15">
            <v>6.9718358509978122E-3</v>
          </cell>
          <cell r="AC15">
            <v>1.526683625071495E-3</v>
          </cell>
          <cell r="AD15">
            <v>0</v>
          </cell>
          <cell r="AE15">
            <v>0</v>
          </cell>
          <cell r="AF15">
            <v>5.7310356243732022E-3</v>
          </cell>
          <cell r="AG15">
            <v>1.0792678835318054E-2</v>
          </cell>
          <cell r="AH15">
            <v>1.9953906897097924E-3</v>
          </cell>
          <cell r="AI15">
            <v>0</v>
          </cell>
          <cell r="AJ15">
            <v>0</v>
          </cell>
          <cell r="AK15">
            <v>2.2436481093626619E-8</v>
          </cell>
          <cell r="AL15">
            <v>0</v>
          </cell>
          <cell r="AM15">
            <v>3.0962343909204734E-6</v>
          </cell>
          <cell r="AN15">
            <v>6.3003882559012871E-5</v>
          </cell>
          <cell r="AO15">
            <v>5.3339368327933222E-3</v>
          </cell>
          <cell r="AP15">
            <v>2.7100291840059819E-2</v>
          </cell>
          <cell r="AQ15">
            <v>3.9002535436789658E-2</v>
          </cell>
          <cell r="AR15">
            <v>1.7708481818432643E-2</v>
          </cell>
          <cell r="AS15">
            <v>3.1665548099641164E-3</v>
          </cell>
          <cell r="AT15">
            <v>0</v>
          </cell>
          <cell r="AU15">
            <v>1</v>
          </cell>
        </row>
        <row r="16">
          <cell r="A16" t="str">
            <v>FB05EF</v>
          </cell>
          <cell r="B16">
            <v>5.2164877070378961E-5</v>
          </cell>
          <cell r="C16">
            <v>4.1416316236750805E-4</v>
          </cell>
          <cell r="D16">
            <v>6.7332957876561472E-3</v>
          </cell>
          <cell r="E16">
            <v>3.4371348865530914E-2</v>
          </cell>
          <cell r="F16">
            <v>9.5243058209526998E-2</v>
          </cell>
          <cell r="G16">
            <v>0.12225454131810902</v>
          </cell>
          <cell r="H16">
            <v>0.11344881658514994</v>
          </cell>
          <cell r="I16">
            <v>6.7401241517898225E-2</v>
          </cell>
          <cell r="J16">
            <v>3.7758396273142779E-2</v>
          </cell>
          <cell r="K16">
            <v>1.2407531451228697E-3</v>
          </cell>
          <cell r="L16">
            <v>3.459971676168959E-3</v>
          </cell>
          <cell r="M16">
            <v>4.7494268042597855E-2</v>
          </cell>
          <cell r="N16">
            <v>4.7021490934313577E-2</v>
          </cell>
          <cell r="O16">
            <v>5.3435797351011824E-2</v>
          </cell>
          <cell r="P16">
            <v>9.0681852119195286E-2</v>
          </cell>
          <cell r="Q16">
            <v>6.6462495616785452E-2</v>
          </cell>
          <cell r="R16">
            <v>3.9366892953413037E-2</v>
          </cell>
          <cell r="S16">
            <v>7.7284791380699061E-3</v>
          </cell>
          <cell r="T16">
            <v>9.8562396412453859E-4</v>
          </cell>
          <cell r="U16">
            <v>8.7408927368101512E-4</v>
          </cell>
          <cell r="V16">
            <v>1.4813011907853649E-3</v>
          </cell>
          <cell r="W16">
            <v>4.245434939458905E-3</v>
          </cell>
          <cell r="X16">
            <v>6.9211718567112118E-3</v>
          </cell>
          <cell r="Y16">
            <v>6.049001489800079E-3</v>
          </cell>
          <cell r="Z16">
            <v>0</v>
          </cell>
          <cell r="AA16">
            <v>8.3374622617776398E-3</v>
          </cell>
          <cell r="AB16">
            <v>6.9131289940563877E-3</v>
          </cell>
          <cell r="AC16">
            <v>1.0589643387359403E-2</v>
          </cell>
          <cell r="AD16">
            <v>0</v>
          </cell>
          <cell r="AE16">
            <v>0</v>
          </cell>
          <cell r="AF16">
            <v>7.5827931545198379E-3</v>
          </cell>
          <cell r="AG16">
            <v>1.0948642393335428E-2</v>
          </cell>
          <cell r="AH16">
            <v>3.5391824125830468E-3</v>
          </cell>
          <cell r="AI16">
            <v>0</v>
          </cell>
          <cell r="AJ16">
            <v>0</v>
          </cell>
          <cell r="AK16">
            <v>2.0177778863073259E-8</v>
          </cell>
          <cell r="AL16">
            <v>0</v>
          </cell>
          <cell r="AM16">
            <v>2.7845334831041095E-6</v>
          </cell>
          <cell r="AN16">
            <v>5.8925167613832809E-5</v>
          </cell>
          <cell r="AO16">
            <v>4.9010937036134952E-3</v>
          </cell>
          <cell r="AP16">
            <v>2.6255856532215009E-2</v>
          </cell>
          <cell r="AQ16">
            <v>3.9724628847766501E-2</v>
          </cell>
          <cell r="AR16">
            <v>2.2299137359396277E-2</v>
          </cell>
          <cell r="AS16">
            <v>3.7210507868095859E-3</v>
          </cell>
          <cell r="AT16">
            <v>0</v>
          </cell>
          <cell r="AU16">
            <v>1</v>
          </cell>
        </row>
        <row r="17">
          <cell r="A17" t="str">
            <v>FB05ET</v>
          </cell>
          <cell r="B17">
            <v>4.685508992010394E-5</v>
          </cell>
          <cell r="C17">
            <v>3.7200609498499906E-4</v>
          </cell>
          <cell r="D17">
            <v>6.0479233788596739E-3</v>
          </cell>
          <cell r="E17">
            <v>3.0872739134358975E-2</v>
          </cell>
          <cell r="F17">
            <v>8.5548405503808114E-2</v>
          </cell>
          <cell r="G17">
            <v>0.1098104289380902</v>
          </cell>
          <cell r="H17">
            <v>0.10190102614935508</v>
          </cell>
          <cell r="I17">
            <v>6.0540566937155482E-2</v>
          </cell>
          <cell r="J17">
            <v>3.3915023900662471E-2</v>
          </cell>
          <cell r="K17">
            <v>1.1144586827061701E-3</v>
          </cell>
          <cell r="L17">
            <v>3.1077861793709694E-3</v>
          </cell>
          <cell r="M17">
            <v>4.2659895408611474E-2</v>
          </cell>
          <cell r="N17">
            <v>4.2235241596220816E-2</v>
          </cell>
          <cell r="O17">
            <v>4.7996645069366434E-2</v>
          </cell>
          <cell r="P17">
            <v>8.1451477963496249E-2</v>
          </cell>
          <cell r="Q17">
            <v>5.9697374619277974E-2</v>
          </cell>
          <cell r="R17">
            <v>3.5359794037637393E-2</v>
          </cell>
          <cell r="S17">
            <v>6.9418084599596691E-3</v>
          </cell>
          <cell r="T17">
            <v>8.1792822311471712E-4</v>
          </cell>
          <cell r="U17">
            <v>8.9832859941428979E-4</v>
          </cell>
          <cell r="V17">
            <v>2.4047264169646757E-3</v>
          </cell>
          <cell r="W17">
            <v>1.0906283783041679E-2</v>
          </cell>
          <cell r="X17">
            <v>2.007724068603059E-2</v>
          </cell>
          <cell r="Y17">
            <v>2.4888769433365304E-2</v>
          </cell>
          <cell r="Z17">
            <v>9.5530500245992536E-3</v>
          </cell>
          <cell r="AA17">
            <v>1.0563362897280408E-2</v>
          </cell>
          <cell r="AB17">
            <v>1.3909091690192173E-2</v>
          </cell>
          <cell r="AC17">
            <v>7.5099477228479667E-3</v>
          </cell>
          <cell r="AD17">
            <v>0</v>
          </cell>
          <cell r="AE17">
            <v>0</v>
          </cell>
          <cell r="AF17">
            <v>1.2540614557973199E-2</v>
          </cell>
          <cell r="AG17">
            <v>1.67905978910564E-2</v>
          </cell>
          <cell r="AH17">
            <v>9.6721390906534515E-3</v>
          </cell>
          <cell r="AI17">
            <v>4.57001081237413E-3</v>
          </cell>
          <cell r="AJ17">
            <v>0</v>
          </cell>
          <cell r="AK17">
            <v>1.6674003255889271E-8</v>
          </cell>
          <cell r="AL17">
            <v>0</v>
          </cell>
          <cell r="AM17">
            <v>2.3010124493127193E-6</v>
          </cell>
          <cell r="AN17">
            <v>5.7963837518447844E-5</v>
          </cell>
          <cell r="AO17">
            <v>4.6080125331946281E-3</v>
          </cell>
          <cell r="AP17">
            <v>2.6147815082215867E-2</v>
          </cell>
          <cell r="AQ17">
            <v>4.1028736045574624E-2</v>
          </cell>
          <cell r="AR17">
            <v>2.8371021630135634E-2</v>
          </cell>
          <cell r="AS17">
            <v>5.0625842121576562E-3</v>
          </cell>
          <cell r="AT17">
            <v>0</v>
          </cell>
          <cell r="AU17">
            <v>0.99999999999999989</v>
          </cell>
        </row>
        <row r="18">
          <cell r="A18" t="str">
            <v>FB07C</v>
          </cell>
          <cell r="B18">
            <v>4.4403995700040981E-5</v>
          </cell>
          <cell r="C18">
            <v>3.5254562674556675E-4</v>
          </cell>
          <cell r="D18">
            <v>5.7315464528822401E-3</v>
          </cell>
          <cell r="E18">
            <v>2.9257735718984108E-2</v>
          </cell>
          <cell r="F18">
            <v>8.1073225704626495E-2</v>
          </cell>
          <cell r="G18">
            <v>0.10909424606343621</v>
          </cell>
          <cell r="H18">
            <v>0.10123642794186177</v>
          </cell>
          <cell r="I18">
            <v>6.0145720818557104E-2</v>
          </cell>
          <cell r="J18">
            <v>3.3693829690343603E-2</v>
          </cell>
          <cell r="K18">
            <v>1.0561588642587396E-3</v>
          </cell>
          <cell r="L18">
            <v>2.9452109553251534E-3</v>
          </cell>
          <cell r="M18">
            <v>4.0428285362248732E-2</v>
          </cell>
          <cell r="N18">
            <v>4.0025847116183663E-2</v>
          </cell>
          <cell r="O18">
            <v>4.5485860500350028E-2</v>
          </cell>
          <cell r="P18">
            <v>8.0920251975246965E-2</v>
          </cell>
          <cell r="Q18">
            <v>5.9308028509005482E-2</v>
          </cell>
          <cell r="R18">
            <v>3.5129177144923251E-2</v>
          </cell>
          <cell r="S18">
            <v>6.8965339596385377E-3</v>
          </cell>
          <cell r="T18">
            <v>3.1723110481164068E-3</v>
          </cell>
          <cell r="U18">
            <v>4.5059093407144027E-3</v>
          </cell>
          <cell r="V18">
            <v>3.2967529173581933E-3</v>
          </cell>
          <cell r="W18">
            <v>2.1297284600904683E-2</v>
          </cell>
          <cell r="X18">
            <v>1.1806577871154895E-2</v>
          </cell>
          <cell r="Y18">
            <v>0</v>
          </cell>
          <cell r="Z18">
            <v>0</v>
          </cell>
          <cell r="AA18">
            <v>1.0134961113211072E-2</v>
          </cell>
          <cell r="AB18">
            <v>9.4340276498859916E-3</v>
          </cell>
          <cell r="AC18">
            <v>7.6675283009998707E-3</v>
          </cell>
          <cell r="AD18">
            <v>0</v>
          </cell>
          <cell r="AE18">
            <v>0</v>
          </cell>
          <cell r="AF18">
            <v>9.0138216631628701E-3</v>
          </cell>
          <cell r="AG18">
            <v>1.4172964130305311E-2</v>
          </cell>
          <cell r="AH18">
            <v>3.7963030888625866E-3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1.1003345481261175E-4</v>
          </cell>
          <cell r="AO18">
            <v>6.2498618870665294E-3</v>
          </cell>
          <cell r="AP18">
            <v>4.0235550325574895E-2</v>
          </cell>
          <cell r="AQ18">
            <v>7.3395512603758498E-2</v>
          </cell>
          <cell r="AR18">
            <v>4.3220992560505669E-2</v>
          </cell>
          <cell r="AS18">
            <v>5.6645710432879567E-3</v>
          </cell>
          <cell r="AT18">
            <v>0</v>
          </cell>
          <cell r="AU18">
            <v>1.0000000000000004</v>
          </cell>
        </row>
        <row r="19">
          <cell r="A19" t="str">
            <v>FB07D</v>
          </cell>
          <cell r="B19">
            <v>1.4489392473067726E-4</v>
          </cell>
          <cell r="C19">
            <v>1.1503856511218076E-3</v>
          </cell>
          <cell r="D19">
            <v>1.0029281350909663E-2</v>
          </cell>
          <cell r="E19">
            <v>4.5534778465936607E-2</v>
          </cell>
          <cell r="F19">
            <v>9.9399577858562849E-2</v>
          </cell>
          <cell r="G19">
            <v>0.10415991418114955</v>
          </cell>
          <cell r="H19">
            <v>7.652987562740321E-2</v>
          </cell>
          <cell r="I19">
            <v>3.4556040071767026E-2</v>
          </cell>
          <cell r="J19">
            <v>1.3174541527763617E-2</v>
          </cell>
          <cell r="K19">
            <v>3.4463340645130764E-3</v>
          </cell>
          <cell r="L19">
            <v>9.6104678813049918E-3</v>
          </cell>
          <cell r="M19">
            <v>7.0742975175392173E-2</v>
          </cell>
          <cell r="N19">
            <v>6.229354516194785E-2</v>
          </cell>
          <cell r="O19">
            <v>5.5767798714961743E-2</v>
          </cell>
          <cell r="P19">
            <v>7.7260229621621157E-2</v>
          </cell>
          <cell r="Q19">
            <v>4.4834020102993387E-2</v>
          </cell>
          <cell r="R19">
            <v>2.0183069328743187E-2</v>
          </cell>
          <cell r="S19">
            <v>2.8869236779028732E-3</v>
          </cell>
          <cell r="T19">
            <v>2.2394509128457326E-3</v>
          </cell>
          <cell r="U19">
            <v>2.4366831119451244E-3</v>
          </cell>
          <cell r="V19">
            <v>5.1851343039677955E-3</v>
          </cell>
          <cell r="W19">
            <v>2.7204720053490457E-2</v>
          </cell>
          <cell r="X19">
            <v>3.04020453115697E-2</v>
          </cell>
          <cell r="Y19">
            <v>3.107677985320002E-2</v>
          </cell>
          <cell r="Z19">
            <v>1.8117212317364916E-2</v>
          </cell>
          <cell r="AA19">
            <v>6.4292003136219699E-3</v>
          </cell>
          <cell r="AB19">
            <v>6.6820948100191563E-3</v>
          </cell>
          <cell r="AC19">
            <v>5.9809411747450397E-3</v>
          </cell>
          <cell r="AD19">
            <v>3.5154248105990112E-3</v>
          </cell>
          <cell r="AE19">
            <v>2.0452022493216325E-5</v>
          </cell>
          <cell r="AF19">
            <v>5.7231272609107311E-3</v>
          </cell>
          <cell r="AG19">
            <v>6.1821134628102731E-3</v>
          </cell>
          <cell r="AH19">
            <v>6.7398296396631481E-3</v>
          </cell>
          <cell r="AI19">
            <v>2.5161681436837928E-3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1.0055198141152566E-4</v>
          </cell>
          <cell r="AO19">
            <v>4.22589345389064E-3</v>
          </cell>
          <cell r="AP19">
            <v>2.4637535728977263E-2</v>
          </cell>
          <cell r="AQ19">
            <v>4.2918979153467547E-2</v>
          </cell>
          <cell r="AR19">
            <v>3.2228629560988896E-2</v>
          </cell>
          <cell r="AS19">
            <v>3.7323802296083419E-3</v>
          </cell>
          <cell r="AT19">
            <v>0</v>
          </cell>
          <cell r="AU19">
            <v>0.99999999999999978</v>
          </cell>
        </row>
        <row r="20">
          <cell r="A20" t="str">
            <v>FB07E</v>
          </cell>
          <cell r="B20">
            <v>5.0766574879040051E-5</v>
          </cell>
          <cell r="C20">
            <v>4.0306133887947393E-4</v>
          </cell>
          <cell r="D20">
            <v>6.5508701759806167E-3</v>
          </cell>
          <cell r="E20">
            <v>3.3441574851641023E-2</v>
          </cell>
          <cell r="F20">
            <v>9.26673787017053E-2</v>
          </cell>
          <cell r="G20">
            <v>0.11893410830340941</v>
          </cell>
          <cell r="H20">
            <v>0.11038021531976915</v>
          </cell>
          <cell r="I20">
            <v>6.5577054413528207E-2</v>
          </cell>
          <cell r="J20">
            <v>3.6735334693292362E-2</v>
          </cell>
          <cell r="K20">
            <v>1.2074942180598338E-3</v>
          </cell>
          <cell r="L20">
            <v>3.3672256323082541E-3</v>
          </cell>
          <cell r="M20">
            <v>4.6207502813208096E-2</v>
          </cell>
          <cell r="N20">
            <v>4.574951989424398E-2</v>
          </cell>
          <cell r="O20">
            <v>5.1990721029351358E-2</v>
          </cell>
          <cell r="P20">
            <v>8.821893325856002E-2</v>
          </cell>
          <cell r="Q20">
            <v>6.4664795964299804E-2</v>
          </cell>
          <cell r="R20">
            <v>3.8301444055922604E-2</v>
          </cell>
          <cell r="S20">
            <v>7.518693663959285E-3</v>
          </cell>
          <cell r="T20">
            <v>1.1509510613508394E-3</v>
          </cell>
          <cell r="U20">
            <v>1.4295855491776172E-3</v>
          </cell>
          <cell r="V20">
            <v>3.2722715536789159E-3</v>
          </cell>
          <cell r="W20">
            <v>1.3004845226589422E-2</v>
          </cell>
          <cell r="X20">
            <v>2.0602286537844915E-2</v>
          </cell>
          <cell r="Y20">
            <v>2.543895205123952E-2</v>
          </cell>
          <cell r="Z20">
            <v>8.3952194494862839E-3</v>
          </cell>
          <cell r="AA20">
            <v>-8.2564158701346393E-3</v>
          </cell>
          <cell r="AB20">
            <v>-1.025833788877701E-2</v>
          </cell>
          <cell r="AC20">
            <v>-1.3780022124103411E-2</v>
          </cell>
          <cell r="AD20">
            <v>-1.3417603238871941E-2</v>
          </cell>
          <cell r="AE20">
            <v>-1.289868788382871E-4</v>
          </cell>
          <cell r="AF20">
            <v>6.3448988143594582E-3</v>
          </cell>
          <cell r="AG20">
            <v>8.3905393945903819E-3</v>
          </cell>
          <cell r="AH20">
            <v>2.3596608489779383E-3</v>
          </cell>
          <cell r="AI20">
            <v>3.7520342543491116E-4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1.0615734276071413E-4</v>
          </cell>
          <cell r="AO20">
            <v>6.1651162177485709E-3</v>
          </cell>
          <cell r="AP20">
            <v>3.4980670802541518E-2</v>
          </cell>
          <cell r="AQ20">
            <v>5.8856142075508461E-2</v>
          </cell>
          <cell r="AR20">
            <v>3.7288280309262581E-2</v>
          </cell>
          <cell r="AS20">
            <v>5.713890437175342E-3</v>
          </cell>
          <cell r="AT20">
            <v>0</v>
          </cell>
          <cell r="AU20">
            <v>0.99999999999999989</v>
          </cell>
        </row>
        <row r="21">
          <cell r="A21" t="str">
            <v>FB07E-E</v>
          </cell>
          <cell r="B21">
            <v>3.6952349641519555E-5</v>
          </cell>
          <cell r="C21">
            <v>4.5923387798108576E-4</v>
          </cell>
          <cell r="D21">
            <v>8.0392911290079142E-3</v>
          </cell>
          <cell r="E21">
            <v>3.6873974356100021E-2</v>
          </cell>
          <cell r="F21">
            <v>8.9517374544818493E-2</v>
          </cell>
          <cell r="G21">
            <v>0.11445885026732397</v>
          </cell>
          <cell r="H21">
            <v>0.10842764886701448</v>
          </cell>
          <cell r="I21">
            <v>6.0822655104399777E-2</v>
          </cell>
          <cell r="J21">
            <v>3.4971311947598352E-2</v>
          </cell>
          <cell r="K21">
            <v>2.334168951404058E-4</v>
          </cell>
          <cell r="L21">
            <v>2.708525085090948E-3</v>
          </cell>
          <cell r="M21">
            <v>4.8884326804154887E-2</v>
          </cell>
          <cell r="N21">
            <v>4.876594915312598E-2</v>
          </cell>
          <cell r="O21">
            <v>5.2482338640135302E-2</v>
          </cell>
          <cell r="P21">
            <v>9.0889363492484401E-2</v>
          </cell>
          <cell r="Q21">
            <v>6.5464353442439033E-2</v>
          </cell>
          <cell r="R21">
            <v>3.8966857473848017E-2</v>
          </cell>
          <cell r="S21">
            <v>7.2069677577860916E-3</v>
          </cell>
          <cell r="T21">
            <v>9.0289348868146583E-4</v>
          </cell>
          <cell r="U21">
            <v>1.0670145423662407E-3</v>
          </cell>
          <cell r="V21">
            <v>2.827419432160987E-3</v>
          </cell>
          <cell r="W21">
            <v>1.174470354787128E-2</v>
          </cell>
          <cell r="X21">
            <v>2.1673250618261451E-2</v>
          </cell>
          <cell r="Y21">
            <v>2.9678807100770182E-2</v>
          </cell>
          <cell r="Z21">
            <v>9.7832318728475077E-3</v>
          </cell>
          <cell r="AA21">
            <v>-4.7294154271976139E-3</v>
          </cell>
          <cell r="AB21">
            <v>-6.1103822901883206E-3</v>
          </cell>
          <cell r="AC21">
            <v>-1.3832432571583009E-2</v>
          </cell>
          <cell r="AD21">
            <v>-1.6907629238125492E-2</v>
          </cell>
          <cell r="AE21">
            <v>-2.1183407384331812E-4</v>
          </cell>
          <cell r="AF21">
            <v>1.2181691310359987E-2</v>
          </cell>
          <cell r="AG21">
            <v>1.6403944404489404E-2</v>
          </cell>
          <cell r="AH21">
            <v>8.4575954097237897E-3</v>
          </cell>
          <cell r="AI21">
            <v>1.3453908918335622E-3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6.5059118516316161E-5</v>
          </cell>
          <cell r="AO21">
            <v>5.2109051027087929E-3</v>
          </cell>
          <cell r="AP21">
            <v>2.9316734971751322E-2</v>
          </cell>
          <cell r="AQ21">
            <v>4.5702143512290481E-2</v>
          </cell>
          <cell r="AR21">
            <v>3.0762278567208746E-2</v>
          </cell>
          <cell r="AS21">
            <v>5.4592385210056665E-3</v>
          </cell>
          <cell r="AT21">
            <v>0</v>
          </cell>
          <cell r="AU21">
            <v>1</v>
          </cell>
        </row>
        <row r="22">
          <cell r="A22" t="str">
            <v>FB07E-P</v>
          </cell>
          <cell r="B22">
            <v>7.0779170660727311E-5</v>
          </cell>
          <cell r="C22">
            <v>3.2168447555613102E-4</v>
          </cell>
          <cell r="D22">
            <v>4.3946025334765113E-3</v>
          </cell>
          <cell r="E22">
            <v>2.8469075658748833E-2</v>
          </cell>
          <cell r="F22">
            <v>9.7230773232959158E-2</v>
          </cell>
          <cell r="G22">
            <v>0.12541739119152026</v>
          </cell>
          <cell r="H22">
            <v>0.11320888811784462</v>
          </cell>
          <cell r="I22">
            <v>7.2464727802542581E-2</v>
          </cell>
          <cell r="J22">
            <v>3.9290865210008671E-2</v>
          </cell>
          <cell r="K22">
            <v>2.6186349363064034E-3</v>
          </cell>
          <cell r="L22">
            <v>4.3214816666482751E-3</v>
          </cell>
          <cell r="M22">
            <v>4.2329601911169808E-2</v>
          </cell>
          <cell r="N22">
            <v>4.1379634618441512E-2</v>
          </cell>
          <cell r="O22">
            <v>5.1278517170313682E-2</v>
          </cell>
          <cell r="P22">
            <v>8.4350294958847646E-2</v>
          </cell>
          <cell r="Q22">
            <v>6.3506481231544093E-2</v>
          </cell>
          <cell r="R22">
            <v>3.7337463120930822E-2</v>
          </cell>
          <cell r="S22">
            <v>7.9702893522922234E-3</v>
          </cell>
          <cell r="T22">
            <v>1.5103107682517619E-3</v>
          </cell>
          <cell r="U22">
            <v>1.954840268622009E-3</v>
          </cell>
          <cell r="V22">
            <v>3.9167264932425255E-3</v>
          </cell>
          <cell r="W22">
            <v>1.4830405879484169E-2</v>
          </cell>
          <cell r="X22">
            <v>1.9050786481231576E-2</v>
          </cell>
          <cell r="Y22">
            <v>1.9296696237374393E-2</v>
          </cell>
          <cell r="Z22">
            <v>6.3844131182530335E-3</v>
          </cell>
          <cell r="AA22">
            <v>-1.3365962947347329E-2</v>
          </cell>
          <cell r="AB22">
            <v>-1.6267459449172364E-2</v>
          </cell>
          <cell r="AC22">
            <v>-1.3704095383217669E-2</v>
          </cell>
          <cell r="AD22">
            <v>-8.3616208446557639E-3</v>
          </cell>
          <cell r="AE22">
            <v>-8.9665811541951359E-6</v>
          </cell>
          <cell r="AF22">
            <v>-2.1108319179570269E-3</v>
          </cell>
          <cell r="AG22">
            <v>-3.2184384916599498E-3</v>
          </cell>
          <cell r="AH22">
            <v>-6.4743850254102694E-3</v>
          </cell>
          <cell r="AI22">
            <v>-1.0303020780340947E-3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1.656961250671117E-4</v>
          </cell>
          <cell r="AO22">
            <v>7.5474768646429996E-3</v>
          </cell>
          <cell r="AP22">
            <v>4.3185984988902963E-2</v>
          </cell>
          <cell r="AQ22">
            <v>7.7912270930536903E-2</v>
          </cell>
          <cell r="AR22">
            <v>4.6742464868204388E-2</v>
          </cell>
          <cell r="AS22">
            <v>6.0828033349825993E-3</v>
          </cell>
          <cell r="AT22">
            <v>0</v>
          </cell>
          <cell r="AU22">
            <v>0.99999999999999956</v>
          </cell>
        </row>
        <row r="23">
          <cell r="A23" t="str">
            <v>FB07F</v>
          </cell>
          <cell r="B23">
            <v>3.7330803072702864E-5</v>
          </cell>
          <cell r="C23">
            <v>2.9638799749206389E-4</v>
          </cell>
          <cell r="D23">
            <v>4.8185567222561706E-3</v>
          </cell>
          <cell r="E23">
            <v>2.4597212264399367E-2</v>
          </cell>
          <cell r="F23">
            <v>6.8158907267066346E-2</v>
          </cell>
          <cell r="G23">
            <v>9.1716403567848812E-2</v>
          </cell>
          <cell r="H23">
            <v>8.5110271448834041E-2</v>
          </cell>
          <cell r="I23">
            <v>5.0564986751991538E-2</v>
          </cell>
          <cell r="J23">
            <v>2.8326670639773985E-2</v>
          </cell>
          <cell r="K23">
            <v>8.8792141233128138E-4</v>
          </cell>
          <cell r="L23">
            <v>2.4760629859422521E-3</v>
          </cell>
          <cell r="M23">
            <v>3.3988381286448745E-2</v>
          </cell>
          <cell r="N23">
            <v>3.3650049581258286E-2</v>
          </cell>
          <cell r="O23">
            <v>3.8240325592832004E-2</v>
          </cell>
          <cell r="P23">
            <v>6.803030182415104E-2</v>
          </cell>
          <cell r="Q23">
            <v>4.9860732032104678E-2</v>
          </cell>
          <cell r="R23">
            <v>2.9533379145958365E-2</v>
          </cell>
          <cell r="S23">
            <v>5.797971047025504E-3</v>
          </cell>
          <cell r="T23">
            <v>2.7346553332251605E-3</v>
          </cell>
          <cell r="U23">
            <v>3.8534356978471187E-3</v>
          </cell>
          <cell r="V23">
            <v>5.9569477920698027E-3</v>
          </cell>
          <cell r="W23">
            <v>3.9040947741707278E-2</v>
          </cell>
          <cell r="X23">
            <v>1.586819171073232E-2</v>
          </cell>
          <cell r="Y23">
            <v>5.6239762174912653E-2</v>
          </cell>
          <cell r="Z23">
            <v>0</v>
          </cell>
          <cell r="AA23">
            <v>1.3698283863511814E-2</v>
          </cell>
          <cell r="AB23">
            <v>9.7956428462399135E-3</v>
          </cell>
          <cell r="AC23">
            <v>1.7586319620232542E-2</v>
          </cell>
          <cell r="AD23">
            <v>1.1847171043550478E-2</v>
          </cell>
          <cell r="AE23">
            <v>0</v>
          </cell>
          <cell r="AF23">
            <v>1.0674953025117576E-2</v>
          </cell>
          <cell r="AG23">
            <v>1.5638604493173832E-2</v>
          </cell>
          <cell r="AH23">
            <v>9.7617970647816601E-3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9.442328345301086E-5</v>
          </cell>
          <cell r="AO23">
            <v>5.0667618354168879E-3</v>
          </cell>
          <cell r="AP23">
            <v>3.4020783488839017E-2</v>
          </cell>
          <cell r="AQ23">
            <v>7.0766474725843229E-2</v>
          </cell>
          <cell r="AR23">
            <v>5.3651120766306147E-2</v>
          </cell>
          <cell r="AS23">
            <v>7.6118711222525563E-3</v>
          </cell>
          <cell r="AT23">
            <v>0</v>
          </cell>
          <cell r="AU23">
            <v>1</v>
          </cell>
        </row>
        <row r="24">
          <cell r="A24" t="str">
            <v>FB07INVC</v>
          </cell>
          <cell r="B24">
            <v>5.2283345287156371E-5</v>
          </cell>
          <cell r="C24">
            <v>4.1510374104910576E-4</v>
          </cell>
          <cell r="D24">
            <v>6.7561146507688925E-3</v>
          </cell>
          <cell r="E24">
            <v>3.4487594582748186E-2</v>
          </cell>
          <cell r="F24">
            <v>9.5563923601662257E-2</v>
          </cell>
          <cell r="G24">
            <v>0.12858676480101061</v>
          </cell>
          <cell r="H24">
            <v>0.11932511736870222</v>
          </cell>
          <cell r="I24">
            <v>7.0892116205929237E-2</v>
          </cell>
          <cell r="J24">
            <v>3.970703852972797E-2</v>
          </cell>
          <cell r="K24">
            <v>1.2435709378757472E-3</v>
          </cell>
          <cell r="L24">
            <v>3.4678293899717346E-3</v>
          </cell>
          <cell r="M24">
            <v>4.7655224167990576E-2</v>
          </cell>
          <cell r="N24">
            <v>4.7180520100136222E-2</v>
          </cell>
          <cell r="O24">
            <v>5.3615817799676682E-2</v>
          </cell>
          <cell r="P24">
            <v>9.537875537752126E-2</v>
          </cell>
          <cell r="Q24">
            <v>6.9905049067985392E-2</v>
          </cell>
          <cell r="R24">
            <v>4.140580035426563E-2</v>
          </cell>
          <cell r="S24">
            <v>8.128603111811343E-3</v>
          </cell>
          <cell r="T24">
            <v>1.1073065194800768E-3</v>
          </cell>
          <cell r="U24">
            <v>1.0391645798197647E-3</v>
          </cell>
          <cell r="V24">
            <v>9.1991618541421773E-4</v>
          </cell>
          <cell r="W24">
            <v>2.0953646445546069E-3</v>
          </cell>
          <cell r="X24">
            <v>0</v>
          </cell>
          <cell r="Y24">
            <v>0</v>
          </cell>
          <cell r="Z24">
            <v>0</v>
          </cell>
          <cell r="AA24">
            <v>5.7409584163813218E-3</v>
          </cell>
          <cell r="AB24">
            <v>1.0085007069726239E-2</v>
          </cell>
          <cell r="AC24">
            <v>2.8960324355632779E-3</v>
          </cell>
          <cell r="AD24">
            <v>0</v>
          </cell>
          <cell r="AE24">
            <v>0</v>
          </cell>
          <cell r="AF24">
            <v>5.8091003560416339E-3</v>
          </cell>
          <cell r="AG24">
            <v>1.068124904175397E-2</v>
          </cell>
          <cell r="AH24">
            <v>1.9761162501490599E-3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1.3628387932062481E-4</v>
          </cell>
          <cell r="AO24">
            <v>5.3491422633345255E-3</v>
          </cell>
          <cell r="AP24">
            <v>2.7154562954634497E-2</v>
          </cell>
          <cell r="AQ24">
            <v>4.0476312158225586E-2</v>
          </cell>
          <cell r="AR24">
            <v>1.7631726887105834E-2</v>
          </cell>
          <cell r="AS24">
            <v>3.1345292243743716E-3</v>
          </cell>
          <cell r="AT24">
            <v>0</v>
          </cell>
          <cell r="AU24">
            <v>0.99999999999999967</v>
          </cell>
        </row>
        <row r="25">
          <cell r="A25" t="str">
            <v>FB07INVF</v>
          </cell>
          <cell r="B25">
            <v>5.0162946787002794E-5</v>
          </cell>
          <cell r="C25">
            <v>3.9826883224412378E-4</v>
          </cell>
          <cell r="D25">
            <v>6.4746500391066756E-3</v>
          </cell>
          <cell r="E25">
            <v>3.3051458362427635E-2</v>
          </cell>
          <cell r="F25">
            <v>9.1585401341051337E-2</v>
          </cell>
          <cell r="G25">
            <v>0.12323935849428153</v>
          </cell>
          <cell r="H25">
            <v>0.11436292322638412</v>
          </cell>
          <cell r="I25">
            <v>6.7944037763806545E-2</v>
          </cell>
          <cell r="J25">
            <v>3.8062492657972916E-2</v>
          </cell>
          <cell r="K25">
            <v>1.1931367903087961E-3</v>
          </cell>
          <cell r="L25">
            <v>3.3271884230079997E-3</v>
          </cell>
          <cell r="M25">
            <v>4.5669873140445051E-2</v>
          </cell>
          <cell r="N25">
            <v>4.5215823674388332E-2</v>
          </cell>
          <cell r="O25">
            <v>5.1383681271607598E-2</v>
          </cell>
          <cell r="P25">
            <v>9.1412336603217403E-2</v>
          </cell>
          <cell r="Q25">
            <v>6.699801295812946E-2</v>
          </cell>
          <cell r="R25">
            <v>3.9683922747330291E-2</v>
          </cell>
          <cell r="S25">
            <v>7.7907675065611148E-3</v>
          </cell>
          <cell r="T25">
            <v>1.0073334221388727E-3</v>
          </cell>
          <cell r="U25">
            <v>9.3942330379243174E-4</v>
          </cell>
          <cell r="V25">
            <v>1.4722565400491212E-3</v>
          </cell>
          <cell r="W25">
            <v>4.7815688456237584E-3</v>
          </cell>
          <cell r="X25">
            <v>6.8650164507908472E-3</v>
          </cell>
          <cell r="Y25">
            <v>6.0004684056880822E-3</v>
          </cell>
          <cell r="Z25">
            <v>0</v>
          </cell>
          <cell r="AA25">
            <v>8.8431163082666638E-3</v>
          </cell>
          <cell r="AB25">
            <v>7.0939954395743592E-3</v>
          </cell>
          <cell r="AC25">
            <v>1.2658271931267994E-2</v>
          </cell>
          <cell r="AD25">
            <v>0</v>
          </cell>
          <cell r="AE25">
            <v>0</v>
          </cell>
          <cell r="AF25">
            <v>7.6120277526016966E-3</v>
          </cell>
          <cell r="AG25">
            <v>1.0860395080173117E-2</v>
          </cell>
          <cell r="AH25">
            <v>3.5104307329852503E-3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1.1753674329191687E-4</v>
          </cell>
          <cell r="AO25">
            <v>4.9182597248595425E-3</v>
          </cell>
          <cell r="AP25">
            <v>2.6351737846047756E-2</v>
          </cell>
          <cell r="AQ25">
            <v>4.2018950405588826E-2</v>
          </cell>
          <cell r="AR25">
            <v>2.3424637616807579E-2</v>
          </cell>
          <cell r="AS25">
            <v>3.6810766713942554E-3</v>
          </cell>
          <cell r="AT25">
            <v>0</v>
          </cell>
          <cell r="AU25">
            <v>1.0000000000000002</v>
          </cell>
        </row>
        <row r="26">
          <cell r="A26" t="str">
            <v>FB07INVT</v>
          </cell>
          <cell r="B26">
            <v>4.4617838776110264E-5</v>
          </cell>
          <cell r="C26">
            <v>3.5424343434349825E-4</v>
          </cell>
          <cell r="D26">
            <v>5.7572999362098263E-3</v>
          </cell>
          <cell r="E26">
            <v>2.9390618876768936E-2</v>
          </cell>
          <cell r="F26">
            <v>8.1439437796970882E-2</v>
          </cell>
          <cell r="G26">
            <v>0.10958877571330895</v>
          </cell>
          <cell r="H26">
            <v>0.10169414449847421</v>
          </cell>
          <cell r="I26">
            <v>6.0419424414525774E-2</v>
          </cell>
          <cell r="J26">
            <v>3.3846556188661808E-2</v>
          </cell>
          <cell r="K26">
            <v>1.0612451691461788E-3</v>
          </cell>
          <cell r="L26">
            <v>2.9593946556978456E-3</v>
          </cell>
          <cell r="M26">
            <v>4.0609941252434535E-2</v>
          </cell>
          <cell r="N26">
            <v>4.020763701984869E-2</v>
          </cell>
          <cell r="O26">
            <v>4.5691322562592451E-2</v>
          </cell>
          <cell r="P26">
            <v>8.1287067506963115E-2</v>
          </cell>
          <cell r="Q26">
            <v>5.95761757277537E-2</v>
          </cell>
          <cell r="R26">
            <v>3.5289038594368535E-2</v>
          </cell>
          <cell r="S26">
            <v>6.9281795891545832E-3</v>
          </cell>
          <cell r="T26">
            <v>8.4519502677767424E-4</v>
          </cell>
          <cell r="U26">
            <v>9.4393276355076718E-4</v>
          </cell>
          <cell r="V26">
            <v>2.365756173083303E-3</v>
          </cell>
          <cell r="W26">
            <v>1.1394334823614906E-2</v>
          </cell>
          <cell r="X26">
            <v>1.9929224790281048E-2</v>
          </cell>
          <cell r="Y26">
            <v>2.4542251852319941E-2</v>
          </cell>
          <cell r="Z26">
            <v>9.3879840123856622E-3</v>
          </cell>
          <cell r="AA26">
            <v>1.3112371443466723E-2</v>
          </cell>
          <cell r="AB26">
            <v>1.4068152735430259E-2</v>
          </cell>
          <cell r="AC26">
            <v>1.0485947645302453E-2</v>
          </cell>
          <cell r="AD26">
            <v>7.0301268582442062E-4</v>
          </cell>
          <cell r="AE26">
            <v>0</v>
          </cell>
          <cell r="AF26">
            <v>1.2630531288014028E-2</v>
          </cell>
          <cell r="AG26">
            <v>1.6619535853646977E-2</v>
          </cell>
          <cell r="AH26">
            <v>1.0481998135831529E-2</v>
          </cell>
          <cell r="AI26">
            <v>6.382407305012717E-3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1.0663675571494018E-4</v>
          </cell>
          <cell r="AO26">
            <v>4.6564716662190553E-3</v>
          </cell>
          <cell r="AP26">
            <v>2.6469612474130707E-2</v>
          </cell>
          <cell r="AQ26">
            <v>4.4538618303606697E-2</v>
          </cell>
          <cell r="AR26">
            <v>2.9356703897375946E-2</v>
          </cell>
          <cell r="AS26">
            <v>4.8341995924106223E-3</v>
          </cell>
          <cell r="AT26">
            <v>0</v>
          </cell>
          <cell r="AU26">
            <v>1.0000000000000002</v>
          </cell>
        </row>
        <row r="27">
          <cell r="A27" t="str">
            <v>FB07T</v>
          </cell>
          <cell r="B27">
            <v>2.3673955671926095E-5</v>
          </cell>
          <cell r="C27">
            <v>1.8795942591036348E-4</v>
          </cell>
          <cell r="D27">
            <v>3.0564159630899245E-3</v>
          </cell>
          <cell r="E27">
            <v>1.5601137429941556E-2</v>
          </cell>
          <cell r="F27">
            <v>4.3232058817578987E-2</v>
          </cell>
          <cell r="G27">
            <v>5.5491883299459491E-2</v>
          </cell>
          <cell r="H27">
            <v>5.1493538258188559E-2</v>
          </cell>
          <cell r="I27">
            <v>3.0594285180105363E-2</v>
          </cell>
          <cell r="J27">
            <v>1.7138546782239087E-2</v>
          </cell>
          <cell r="K27">
            <v>5.6309027466530767E-4</v>
          </cell>
          <cell r="L27">
            <v>1.5702369235382667E-3</v>
          </cell>
          <cell r="M27">
            <v>2.1558868580641787E-2</v>
          </cell>
          <cell r="N27">
            <v>2.1343030356386499E-2</v>
          </cell>
          <cell r="O27">
            <v>2.4255201139814879E-2</v>
          </cell>
          <cell r="P27">
            <v>4.1160898408539072E-2</v>
          </cell>
          <cell r="Q27">
            <v>3.0166811464348148E-2</v>
          </cell>
          <cell r="R27">
            <v>1.7869135976546855E-2</v>
          </cell>
          <cell r="S27">
            <v>3.5082515969762896E-3</v>
          </cell>
          <cell r="T27">
            <v>1.9370317699279464E-3</v>
          </cell>
          <cell r="U27">
            <v>2.9141989829857599E-3</v>
          </cell>
          <cell r="V27">
            <v>8.3133389998453419E-3</v>
          </cell>
          <cell r="W27">
            <v>5.7520731801765639E-2</v>
          </cell>
          <cell r="X27">
            <v>8.6642361049331082E-2</v>
          </cell>
          <cell r="Y27">
            <v>9.5998540904558657E-2</v>
          </cell>
          <cell r="Z27">
            <v>9.1978117393734488E-2</v>
          </cell>
          <cell r="AA27">
            <v>1.5893448796723688E-2</v>
          </cell>
          <cell r="AB27">
            <v>1.9415124584386906E-2</v>
          </cell>
          <cell r="AC27">
            <v>2.0821168178592461E-2</v>
          </cell>
          <cell r="AD27">
            <v>1.7023791585113562E-2</v>
          </cell>
          <cell r="AE27">
            <v>1.1478751350121717E-4</v>
          </cell>
          <cell r="AF27">
            <v>1.4942760233435765E-2</v>
          </cell>
          <cell r="AG27">
            <v>1.8499656190731139E-2</v>
          </cell>
          <cell r="AH27">
            <v>2.4703815402954316E-2</v>
          </cell>
          <cell r="AI27">
            <v>1.0685441463956653E-2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5.6983838560091035E-5</v>
          </cell>
          <cell r="AO27">
            <v>3.1860349338807895E-3</v>
          </cell>
          <cell r="AP27">
            <v>2.2407987575632855E-2</v>
          </cell>
          <cell r="AQ27">
            <v>5.0704398467675847E-2</v>
          </cell>
          <cell r="AR27">
            <v>4.9984690315318346E-2</v>
          </cell>
          <cell r="AS27">
            <v>7.4405661837450114E-3</v>
          </cell>
          <cell r="AT27">
            <v>0</v>
          </cell>
          <cell r="AU27">
            <v>1.0000000000000002</v>
          </cell>
        </row>
        <row r="28">
          <cell r="A28" t="str">
            <v>FB08</v>
          </cell>
          <cell r="B28">
            <v>5.3703576062611768E-3</v>
          </cell>
          <cell r="C28">
            <v>8.8036459266818794E-3</v>
          </cell>
          <cell r="D28">
            <v>4.4809292105131258E-2</v>
          </cell>
          <cell r="E28">
            <v>8.020249185150416E-2</v>
          </cell>
          <cell r="F28">
            <v>7.3471812004392498E-2</v>
          </cell>
          <cell r="G28">
            <v>3.203800625239743E-2</v>
          </cell>
          <cell r="H28">
            <v>9.7443687882582623E-3</v>
          </cell>
          <cell r="I28">
            <v>1.8565598458976161E-3</v>
          </cell>
          <cell r="J28">
            <v>2.7948594248909621E-4</v>
          </cell>
          <cell r="K28">
            <v>0.12646390616833689</v>
          </cell>
          <cell r="L28">
            <v>7.8471344724323766E-2</v>
          </cell>
          <cell r="M28">
            <v>0.32187275331063214</v>
          </cell>
          <cell r="N28">
            <v>0.13264992903747178</v>
          </cell>
          <cell r="O28">
            <v>4.0838640699633992E-2</v>
          </cell>
          <cell r="P28">
            <v>2.3995414086735591E-2</v>
          </cell>
          <cell r="Q28">
            <v>5.7460342403019699E-3</v>
          </cell>
          <cell r="R28">
            <v>1.1328161771578674E-3</v>
          </cell>
          <cell r="S28">
            <v>7.4435954532271856E-5</v>
          </cell>
          <cell r="T28">
            <v>4.4872240515209159E-4</v>
          </cell>
          <cell r="U28">
            <v>1.9592105013682874E-4</v>
          </cell>
          <cell r="V28">
            <v>2.0224108401221031E-4</v>
          </cell>
          <cell r="W28">
            <v>3.792020325228943E-4</v>
          </cell>
          <cell r="X28">
            <v>1.9592105013682874E-4</v>
          </cell>
          <cell r="Y28">
            <v>7.5840406504578865E-5</v>
          </cell>
          <cell r="Z28">
            <v>1.8960101626144716E-5</v>
          </cell>
          <cell r="AA28">
            <v>3.7288199864751281E-4</v>
          </cell>
          <cell r="AB28">
            <v>2.4648132113988129E-4</v>
          </cell>
          <cell r="AC28">
            <v>8.216044037996043E-5</v>
          </cell>
          <cell r="AD28">
            <v>3.7920203252289432E-5</v>
          </cell>
          <cell r="AE28">
            <v>1.2640067750763144E-5</v>
          </cell>
          <cell r="AF28">
            <v>2.7808149051678914E-4</v>
          </cell>
          <cell r="AG28">
            <v>2.4648132113988129E-4</v>
          </cell>
          <cell r="AH28">
            <v>1.4536077913377616E-4</v>
          </cell>
          <cell r="AI28">
            <v>5.0560271003052576E-5</v>
          </cell>
          <cell r="AJ28">
            <v>6.320033875381572E-6</v>
          </cell>
          <cell r="AK28">
            <v>0</v>
          </cell>
          <cell r="AL28">
            <v>0</v>
          </cell>
          <cell r="AM28">
            <v>0</v>
          </cell>
          <cell r="AN28">
            <v>8.216044037996043E-5</v>
          </cell>
          <cell r="AO28">
            <v>1.3082470122039854E-3</v>
          </cell>
          <cell r="AP28">
            <v>3.8868208333596669E-3</v>
          </cell>
          <cell r="AQ28">
            <v>2.8313751761709443E-3</v>
          </cell>
          <cell r="AR28">
            <v>1.0175254539364332E-3</v>
          </cell>
          <cell r="AS28">
            <v>5.6880304878434148E-5</v>
          </cell>
          <cell r="AT28">
            <v>0</v>
          </cell>
          <cell r="AU28">
            <v>1</v>
          </cell>
        </row>
        <row r="29">
          <cell r="A29" t="str">
            <v>FB09</v>
          </cell>
          <cell r="B29">
            <v>6.6700200400385002E-5</v>
          </cell>
          <cell r="C29">
            <v>5.2956639562477326E-4</v>
          </cell>
          <cell r="D29">
            <v>6.1470020011474748E-3</v>
          </cell>
          <cell r="E29">
            <v>2.9771047173660001E-2</v>
          </cell>
          <cell r="F29">
            <v>7.4893334388273683E-2</v>
          </cell>
          <cell r="G29">
            <v>9.1618685289222471E-2</v>
          </cell>
          <cell r="H29">
            <v>7.9305531063030649E-2</v>
          </cell>
          <cell r="I29">
            <v>4.4018610809556623E-2</v>
          </cell>
          <cell r="J29">
            <v>2.2903527166544327E-2</v>
          </cell>
          <cell r="K29">
            <v>1.5864790271708801E-3</v>
          </cell>
          <cell r="L29">
            <v>4.4240649483131035E-3</v>
          </cell>
          <cell r="M29">
            <v>4.3358760688353808E-2</v>
          </cell>
          <cell r="N29">
            <v>4.0728079373839619E-2</v>
          </cell>
          <cell r="O29">
            <v>4.2018653270344541E-2</v>
          </cell>
          <cell r="P29">
            <v>6.7957819653785861E-2</v>
          </cell>
          <cell r="Q29">
            <v>4.6460101297816914E-2</v>
          </cell>
          <cell r="R29">
            <v>2.5709851935555285E-2</v>
          </cell>
          <cell r="S29">
            <v>4.7420126057543749E-3</v>
          </cell>
          <cell r="T29">
            <v>2.3689778288207872E-3</v>
          </cell>
          <cell r="U29">
            <v>3.1494114394349055E-3</v>
          </cell>
          <cell r="V29">
            <v>5.8665789878549583E-3</v>
          </cell>
          <cell r="W29">
            <v>3.6483027028492751E-2</v>
          </cell>
          <cell r="X29">
            <v>3.1480548570314626E-2</v>
          </cell>
          <cell r="Y29">
            <v>5.2094716995573262E-2</v>
          </cell>
          <cell r="Z29">
            <v>2.0411805891920674E-2</v>
          </cell>
          <cell r="AA29">
            <v>1.0627563465323606E-2</v>
          </cell>
          <cell r="AB29">
            <v>9.3004400143933165E-3</v>
          </cell>
          <cell r="AC29">
            <v>1.276927540383114E-2</v>
          </cell>
          <cell r="AD29">
            <v>8.5191830938236776E-3</v>
          </cell>
          <cell r="AE29">
            <v>1.6941469698749176E-5</v>
          </cell>
          <cell r="AF29">
            <v>9.652665825172586E-3</v>
          </cell>
          <cell r="AG29">
            <v>1.2935856380326606E-2</v>
          </cell>
          <cell r="AH29">
            <v>1.0709859194727292E-2</v>
          </cell>
          <cell r="AI29">
            <v>2.4627950003915764E-3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9.1352926600956719E-5</v>
          </cell>
          <cell r="AO29">
            <v>4.6116096926320811E-3</v>
          </cell>
          <cell r="AP29">
            <v>2.9605787952328735E-2</v>
          </cell>
          <cell r="AQ29">
            <v>5.8750307715272752E-2</v>
          </cell>
          <cell r="AR29">
            <v>4.5552981904801428E-2</v>
          </cell>
          <cell r="AS29">
            <v>6.2984859298687414E-3</v>
          </cell>
          <cell r="AT29">
            <v>0</v>
          </cell>
          <cell r="AU29">
            <v>0.99999999999999978</v>
          </cell>
        </row>
        <row r="30">
          <cell r="A30" t="str">
            <v>FB09-FM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6.3382297039141725E-3</v>
          </cell>
          <cell r="U30">
            <v>8.4262895551073178E-3</v>
          </cell>
          <cell r="V30">
            <v>1.569610519305286E-2</v>
          </cell>
          <cell r="W30">
            <v>9.7610793477033206E-2</v>
          </cell>
          <cell r="X30">
            <v>8.4226600019807737E-2</v>
          </cell>
          <cell r="Y30">
            <v>0.1393800645414667</v>
          </cell>
          <cell r="Z30">
            <v>5.4612041041811339E-2</v>
          </cell>
          <cell r="AA30">
            <v>2.8434178495320518E-2</v>
          </cell>
          <cell r="AB30">
            <v>2.4883443163350564E-2</v>
          </cell>
          <cell r="AC30">
            <v>3.4164355477446673E-2</v>
          </cell>
          <cell r="AD30">
            <v>2.2793180536111093E-2</v>
          </cell>
          <cell r="AE30">
            <v>4.5327113308622333E-5</v>
          </cell>
          <cell r="AF30">
            <v>2.5825827709632994E-2</v>
          </cell>
          <cell r="AG30">
            <v>3.4610044956041815E-2</v>
          </cell>
          <cell r="AH30">
            <v>2.8654361744933864E-2</v>
          </cell>
          <cell r="AI30">
            <v>6.5892387156292302E-3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2.4441589358811919E-4</v>
          </cell>
          <cell r="AO30">
            <v>1.2338419203884567E-2</v>
          </cell>
          <cell r="AP30">
            <v>7.9210654622563756E-2</v>
          </cell>
          <cell r="AQ30">
            <v>0.15718718045596777</v>
          </cell>
          <cell r="AR30">
            <v>0.12187757078106418</v>
          </cell>
          <cell r="AS30">
            <v>1.6851677598963114E-2</v>
          </cell>
          <cell r="AT30">
            <v>0</v>
          </cell>
          <cell r="AU30">
            <v>1.0000000000000004</v>
          </cell>
        </row>
        <row r="31">
          <cell r="A31" t="str">
            <v>FB09-CL</v>
          </cell>
          <cell r="B31">
            <v>4.9493808874105928E-5</v>
          </cell>
          <cell r="C31">
            <v>3.9295621023427099E-4</v>
          </cell>
          <cell r="D31">
            <v>4.5697608414853753E-3</v>
          </cell>
          <cell r="E31">
            <v>2.2162425005325854E-2</v>
          </cell>
          <cell r="F31">
            <v>5.5612054097924531E-2</v>
          </cell>
          <cell r="G31">
            <v>6.9153335225736967E-2</v>
          </cell>
          <cell r="H31">
            <v>5.9820013172172101E-2</v>
          </cell>
          <cell r="I31">
            <v>3.3205019701178048E-2</v>
          </cell>
          <cell r="J31">
            <v>1.7286506488952094E-2</v>
          </cell>
          <cell r="K31">
            <v>1.1772211969713934E-3</v>
          </cell>
          <cell r="L31">
            <v>3.2828061037905995E-3</v>
          </cell>
          <cell r="M31">
            <v>3.2233463840094345E-2</v>
          </cell>
          <cell r="N31">
            <v>3.0319155368249376E-2</v>
          </cell>
          <cell r="O31">
            <v>3.1200955837776219E-2</v>
          </cell>
          <cell r="P31">
            <v>5.1294229652968558E-2</v>
          </cell>
          <cell r="Q31">
            <v>3.5044767172758277E-2</v>
          </cell>
          <cell r="R31">
            <v>1.9393981871166709E-2</v>
          </cell>
          <cell r="S31">
            <v>3.5784942445429169E-3</v>
          </cell>
          <cell r="T31">
            <v>1.9344493601613441E-3</v>
          </cell>
          <cell r="U31">
            <v>2.6959174367084176E-3</v>
          </cell>
          <cell r="V31">
            <v>7.2949521732894648E-3</v>
          </cell>
          <cell r="W31">
            <v>4.8461082969345266E-2</v>
          </cell>
          <cell r="X31">
            <v>7.0934336334334311E-2</v>
          </cell>
          <cell r="Y31">
            <v>8.9285596222064195E-2</v>
          </cell>
          <cell r="Z31">
            <v>7.1300392144423269E-2</v>
          </cell>
          <cell r="AA31">
            <v>1.2489869767032947E-2</v>
          </cell>
          <cell r="AB31">
            <v>1.5053107125049776E-2</v>
          </cell>
          <cell r="AC31">
            <v>1.6566142125010751E-2</v>
          </cell>
          <cell r="AD31">
            <v>1.3595236353503204E-2</v>
          </cell>
          <cell r="AE31">
            <v>1.0625695460581774E-3</v>
          </cell>
          <cell r="AF31">
            <v>1.1870367570270116E-2</v>
          </cell>
          <cell r="AG31">
            <v>1.3473308742045956E-2</v>
          </cell>
          <cell r="AH31">
            <v>1.7962056662161847E-2</v>
          </cell>
          <cell r="AI31">
            <v>7.8520493450708762E-3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1.196975386487464E-4</v>
          </cell>
          <cell r="AO31">
            <v>5.0310766429248277E-3</v>
          </cell>
          <cell r="AP31">
            <v>2.9331828407408635E-2</v>
          </cell>
          <cell r="AQ31">
            <v>5.1096510837799911E-2</v>
          </cell>
          <cell r="AR31">
            <v>3.8369295624702184E-2</v>
          </cell>
          <cell r="AS31">
            <v>4.4435172317841588E-3</v>
          </cell>
          <cell r="AT31">
            <v>0</v>
          </cell>
          <cell r="AU31">
            <v>1.0000000000000004</v>
          </cell>
        </row>
        <row r="32">
          <cell r="A32" t="str">
            <v>FB10</v>
          </cell>
          <cell r="B32">
            <v>9.5235278572231843E-5</v>
          </cell>
          <cell r="C32">
            <v>7.5612071488659143E-4</v>
          </cell>
          <cell r="D32">
            <v>7.3957623421905296E-3</v>
          </cell>
          <cell r="E32">
            <v>3.4556393396294641E-2</v>
          </cell>
          <cell r="F32">
            <v>8.0637733345471557E-2</v>
          </cell>
          <cell r="G32">
            <v>9.029295456515056E-2</v>
          </cell>
          <cell r="H32">
            <v>7.2426218877396517E-2</v>
          </cell>
          <cell r="I32">
            <v>3.6869058056820149E-2</v>
          </cell>
          <cell r="J32">
            <v>1.716245838378239E-2</v>
          </cell>
          <cell r="K32">
            <v>2.2651921762554413E-3</v>
          </cell>
          <cell r="L32">
            <v>6.3167285142341646E-3</v>
          </cell>
          <cell r="M32">
            <v>5.2167070946636709E-2</v>
          </cell>
          <cell r="N32">
            <v>4.7274639850865885E-2</v>
          </cell>
          <cell r="O32">
            <v>4.5241528977515863E-2</v>
          </cell>
          <cell r="P32">
            <v>6.6974463811344392E-2</v>
          </cell>
          <cell r="Q32">
            <v>4.2429946821581896E-2</v>
          </cell>
          <cell r="R32">
            <v>2.1534028589526619E-2</v>
          </cell>
          <cell r="S32">
            <v>3.6203638952426293E-3</v>
          </cell>
          <cell r="T32">
            <v>2.0156706840571965E-3</v>
          </cell>
          <cell r="U32">
            <v>2.4709339657346544E-3</v>
          </cell>
          <cell r="V32">
            <v>5.9598998407463435E-3</v>
          </cell>
          <cell r="W32">
            <v>3.5239284377055695E-2</v>
          </cell>
          <cell r="X32">
            <v>4.7232230580117357E-2</v>
          </cell>
          <cell r="Y32">
            <v>5.1162271786684768E-2</v>
          </cell>
          <cell r="Z32">
            <v>4.0591442793754491E-2</v>
          </cell>
          <cell r="AA32">
            <v>7.8203433414585667E-3</v>
          </cell>
          <cell r="AB32">
            <v>8.8658625838543437E-3</v>
          </cell>
          <cell r="AC32">
            <v>8.5108218141678356E-3</v>
          </cell>
          <cell r="AD32">
            <v>5.9145350745184551E-3</v>
          </cell>
          <cell r="AE32">
            <v>3.3690242880033303E-5</v>
          </cell>
          <cell r="AF32">
            <v>8.7612434084429463E-3</v>
          </cell>
          <cell r="AG32">
            <v>1.0400213412856405E-2</v>
          </cell>
          <cell r="AH32">
            <v>1.1997902059079316E-2</v>
          </cell>
          <cell r="AI32">
            <v>4.8975775539149315E-3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8.7283642389887525E-5</v>
          </cell>
          <cell r="AO32">
            <v>4.1135263310013671E-3</v>
          </cell>
          <cell r="AP32">
            <v>2.509634795798895E-2</v>
          </cell>
          <cell r="AQ32">
            <v>4.7206958885844835E-2</v>
          </cell>
          <cell r="AR32">
            <v>3.8462144530587619E-2</v>
          </cell>
          <cell r="AS32">
            <v>5.1439165890953932E-3</v>
          </cell>
          <cell r="AT32">
            <v>0</v>
          </cell>
          <cell r="AU32">
            <v>1</v>
          </cell>
        </row>
        <row r="33">
          <cell r="A33" t="str">
            <v>FB10-B</v>
          </cell>
          <cell r="B33">
            <v>1.9802241827717788E-4</v>
          </cell>
          <cell r="C33">
            <v>1.5721994487342054E-3</v>
          </cell>
          <cell r="D33">
            <v>1.3706734429209978E-2</v>
          </cell>
          <cell r="E33">
            <v>6.2231090532612596E-2</v>
          </cell>
          <cell r="F33">
            <v>0.13584658445735265</v>
          </cell>
          <cell r="G33">
            <v>0.14235240112401737</v>
          </cell>
          <cell r="H33">
            <v>0.10459121091763393</v>
          </cell>
          <cell r="I33">
            <v>4.7226760085446039E-2</v>
          </cell>
          <cell r="J33">
            <v>1.800527232504804E-2</v>
          </cell>
          <cell r="K33">
            <v>4.7100070407672858E-3</v>
          </cell>
          <cell r="L33">
            <v>1.3134353936291953E-2</v>
          </cell>
          <cell r="M33">
            <v>9.6682418164821579E-2</v>
          </cell>
          <cell r="N33">
            <v>8.513482175982362E-2</v>
          </cell>
          <cell r="O33">
            <v>7.6216269136600401E-2</v>
          </cell>
          <cell r="P33">
            <v>0.10558936501141157</v>
          </cell>
          <cell r="Q33">
            <v>6.1273383948876214E-2</v>
          </cell>
          <cell r="R33">
            <v>2.7583628534892417E-2</v>
          </cell>
          <cell r="S33">
            <v>3.9454767281828975E-3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1</v>
          </cell>
        </row>
        <row r="34">
          <cell r="A34" t="str">
            <v>FB10-INT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0.14682108944409569</v>
          </cell>
          <cell r="AB34">
            <v>0.1525963404339864</v>
          </cell>
          <cell r="AC34">
            <v>0.13658437384764135</v>
          </cell>
          <cell r="AD34">
            <v>8.0280357645316172E-2</v>
          </cell>
          <cell r="AE34">
            <v>4.6705470001097427E-4</v>
          </cell>
          <cell r="AF34">
            <v>0.13069678007912885</v>
          </cell>
          <cell r="AG34">
            <v>0.1411784653456335</v>
          </cell>
          <cell r="AH34">
            <v>0.15391480776642275</v>
          </cell>
          <cell r="AI34">
            <v>5.7460730737764393E-2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</v>
          </cell>
        </row>
        <row r="35">
          <cell r="A35" t="str">
            <v>FEE</v>
          </cell>
          <cell r="B35">
            <v>6.2867210143009445E-5</v>
          </cell>
          <cell r="C35">
            <v>4.9913436059521236E-4</v>
          </cell>
          <cell r="D35">
            <v>6.6241646089025353E-3</v>
          </cell>
          <cell r="E35">
            <v>3.2859693342055192E-2</v>
          </cell>
          <cell r="F35">
            <v>8.6300844101353524E-2</v>
          </cell>
          <cell r="G35">
            <v>0.10894816811512228</v>
          </cell>
          <cell r="H35">
            <v>9.753391288528214E-2</v>
          </cell>
          <cell r="I35">
            <v>5.6032591892829109E-2</v>
          </cell>
          <cell r="J35">
            <v>3.031189402068148E-2</v>
          </cell>
          <cell r="K35">
            <v>1.4953105056645859E-3</v>
          </cell>
          <cell r="L35">
            <v>4.1698318614094704E-3</v>
          </cell>
          <cell r="M35">
            <v>4.6724495613317304E-2</v>
          </cell>
          <cell r="N35">
            <v>4.4953480837561108E-2</v>
          </cell>
          <cell r="O35">
            <v>4.8418798212843457E-2</v>
          </cell>
          <cell r="P35">
            <v>8.0811899199439582E-2</v>
          </cell>
          <cell r="Q35">
            <v>5.7138958807566052E-2</v>
          </cell>
          <cell r="R35">
            <v>3.2726831097933555E-2</v>
          </cell>
          <cell r="S35">
            <v>6.2372984285349806E-3</v>
          </cell>
          <cell r="T35">
            <v>3.4066993607153031E-3</v>
          </cell>
          <cell r="U35">
            <v>4.945413900887311E-3</v>
          </cell>
          <cell r="V35">
            <v>1.3783775961925768E-2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1.5373290098834473E-4</v>
          </cell>
          <cell r="AO35">
            <v>7.2362742110989135E-3</v>
          </cell>
          <cell r="AP35">
            <v>4.5934949592784949E-2</v>
          </cell>
          <cell r="AQ35">
            <v>9.1438924531056245E-2</v>
          </cell>
          <cell r="AR35">
            <v>8.0335646194015259E-2</v>
          </cell>
          <cell r="AS35">
            <v>1.0914408245293149E-2</v>
          </cell>
          <cell r="AT35">
            <v>0</v>
          </cell>
          <cell r="AU35">
            <v>0.99999999999999967</v>
          </cell>
        </row>
        <row r="36">
          <cell r="A36" t="str">
            <v>FS13</v>
          </cell>
          <cell r="B36">
            <v>6.6700200400384989E-5</v>
          </cell>
          <cell r="C36">
            <v>5.2956639562477326E-4</v>
          </cell>
          <cell r="D36">
            <v>6.147002001147474E-3</v>
          </cell>
          <cell r="E36">
            <v>2.9771047173659998E-2</v>
          </cell>
          <cell r="F36">
            <v>7.4893334388273669E-2</v>
          </cell>
          <cell r="G36">
            <v>9.1618685289222457E-2</v>
          </cell>
          <cell r="H36">
            <v>7.9305531063030635E-2</v>
          </cell>
          <cell r="I36">
            <v>4.4018610809556616E-2</v>
          </cell>
          <cell r="J36">
            <v>2.2903527166544327E-2</v>
          </cell>
          <cell r="K36">
            <v>1.5864790271708799E-3</v>
          </cell>
          <cell r="L36">
            <v>4.4240649483131035E-3</v>
          </cell>
          <cell r="M36">
            <v>4.3358760688353801E-2</v>
          </cell>
          <cell r="N36">
            <v>4.0728079373839612E-2</v>
          </cell>
          <cell r="O36">
            <v>4.2018653270344535E-2</v>
          </cell>
          <cell r="P36">
            <v>6.7957819653785848E-2</v>
          </cell>
          <cell r="Q36">
            <v>4.6460101297816907E-2</v>
          </cell>
          <cell r="R36">
            <v>2.5709851935555285E-2</v>
          </cell>
          <cell r="S36">
            <v>4.7420126057543741E-3</v>
          </cell>
          <cell r="T36">
            <v>2.3689778288207867E-3</v>
          </cell>
          <cell r="U36">
            <v>3.1494114394349051E-3</v>
          </cell>
          <cell r="V36">
            <v>5.8665789878549575E-3</v>
          </cell>
          <cell r="W36">
            <v>3.6483027028492744E-2</v>
          </cell>
          <cell r="X36">
            <v>3.1480548570314619E-2</v>
          </cell>
          <cell r="Y36">
            <v>5.2094716995573255E-2</v>
          </cell>
          <cell r="Z36">
            <v>2.0411805891920671E-2</v>
          </cell>
          <cell r="AA36">
            <v>1.0627563465323604E-2</v>
          </cell>
          <cell r="AB36">
            <v>9.3004400143933148E-3</v>
          </cell>
          <cell r="AC36">
            <v>1.2769275403831139E-2</v>
          </cell>
          <cell r="AD36">
            <v>8.5191830938236759E-3</v>
          </cell>
          <cell r="AE36">
            <v>1.6941469698749176E-5</v>
          </cell>
          <cell r="AF36">
            <v>9.6526658251725843E-3</v>
          </cell>
          <cell r="AG36">
            <v>1.2935856380326604E-2</v>
          </cell>
          <cell r="AH36">
            <v>1.070985919472729E-2</v>
          </cell>
          <cell r="AI36">
            <v>2.4627950003915759E-3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9.1352926600956705E-5</v>
          </cell>
          <cell r="AO36">
            <v>4.6116096926320802E-3</v>
          </cell>
          <cell r="AP36">
            <v>2.9605787952328731E-2</v>
          </cell>
          <cell r="AQ36">
            <v>5.8750307715272745E-2</v>
          </cell>
          <cell r="AR36">
            <v>4.5552981904801421E-2</v>
          </cell>
          <cell r="AS36">
            <v>6.2984859298687397E-3</v>
          </cell>
          <cell r="AT36">
            <v>0</v>
          </cell>
          <cell r="AU36">
            <v>0.99999999999999978</v>
          </cell>
        </row>
        <row r="37">
          <cell r="A37" t="str">
            <v>FS15</v>
          </cell>
          <cell r="B37">
            <v>1.23337997813549E-2</v>
          </cell>
          <cell r="C37">
            <v>1.9690464187844748E-2</v>
          </cell>
          <cell r="D37">
            <v>9.8381827744597722E-2</v>
          </cell>
          <cell r="E37">
            <v>0.17888088294275858</v>
          </cell>
          <cell r="F37">
            <v>0.16414843212421434</v>
          </cell>
          <cell r="G37">
            <v>6.8384784252982792E-2</v>
          </cell>
          <cell r="H37">
            <v>2.0068136696988915E-2</v>
          </cell>
          <cell r="I37">
            <v>3.6768616077876254E-3</v>
          </cell>
          <cell r="J37">
            <v>5.4312648536168509E-4</v>
          </cell>
          <cell r="K37">
            <v>8.3908344347909836E-2</v>
          </cell>
          <cell r="L37">
            <v>4.2920129533465884E-2</v>
          </cell>
          <cell r="M37">
            <v>0.15240057816723848</v>
          </cell>
          <cell r="N37">
            <v>6.7712614961837683E-2</v>
          </cell>
          <cell r="O37">
            <v>3.1401609185901576E-2</v>
          </cell>
          <cell r="P37">
            <v>2.4103957380046292E-2</v>
          </cell>
          <cell r="Q37">
            <v>6.6218367432678438E-3</v>
          </cell>
          <cell r="R37">
            <v>1.5028535860315874E-3</v>
          </cell>
          <cell r="S37">
            <v>1.0624954704432815E-4</v>
          </cell>
          <cell r="T37">
            <v>8.8666118570526081E-4</v>
          </cell>
          <cell r="U37">
            <v>3.495560941621812E-4</v>
          </cell>
          <cell r="V37">
            <v>3.6269100962645561E-4</v>
          </cell>
          <cell r="W37">
            <v>6.5247665427933766E-4</v>
          </cell>
          <cell r="X37">
            <v>3.445204500194282E-4</v>
          </cell>
          <cell r="Y37">
            <v>1.2767906500213617E-4</v>
          </cell>
          <cell r="Z37">
            <v>3.1919766250534042E-5</v>
          </cell>
          <cell r="AA37">
            <v>7.4967397808787986E-4</v>
          </cell>
          <cell r="AB37">
            <v>4.6975658937035232E-4</v>
          </cell>
          <cell r="AC37">
            <v>1.3831898708564753E-4</v>
          </cell>
          <cell r="AD37">
            <v>6.3839532501068085E-5</v>
          </cell>
          <cell r="AE37">
            <v>2.1279844167022696E-5</v>
          </cell>
          <cell r="AF37">
            <v>5.3574828998978702E-4</v>
          </cell>
          <cell r="AG37">
            <v>4.7735823817461398E-4</v>
          </cell>
          <cell r="AH37">
            <v>2.567595497440868E-4</v>
          </cell>
          <cell r="AI37">
            <v>8.5119376668090784E-5</v>
          </cell>
          <cell r="AJ37">
            <v>1.0639922083511348E-5</v>
          </cell>
          <cell r="AK37">
            <v>0</v>
          </cell>
          <cell r="AL37">
            <v>0</v>
          </cell>
          <cell r="AM37">
            <v>0</v>
          </cell>
          <cell r="AN37">
            <v>1.5245850009611519E-4</v>
          </cell>
          <cell r="AO37">
            <v>2.59429238931849E-3</v>
          </cell>
          <cell r="AP37">
            <v>7.6359144772214244E-3</v>
          </cell>
          <cell r="AQ37">
            <v>5.3458326838780401E-3</v>
          </cell>
          <cell r="AR37">
            <v>1.8179043873036975E-3</v>
          </cell>
          <cell r="AS37">
            <v>1.03109752629841E-4</v>
          </cell>
          <cell r="AT37">
            <v>0</v>
          </cell>
          <cell r="AU37">
            <v>1.0000000000000002</v>
          </cell>
        </row>
        <row r="38">
          <cell r="A38" t="str">
            <v>FS21</v>
          </cell>
          <cell r="B38">
            <v>7.8873377628760222E-3</v>
          </cell>
          <cell r="C38">
            <v>8.0618424328606185E-3</v>
          </cell>
          <cell r="D38">
            <v>5.1887549509377663E-2</v>
          </cell>
          <cell r="E38">
            <v>0.11700673502183247</v>
          </cell>
          <cell r="F38">
            <v>0.12226943094388645</v>
          </cell>
          <cell r="G38">
            <v>6.1863135858975661E-2</v>
          </cell>
          <cell r="H38">
            <v>1.8104702627955466E-2</v>
          </cell>
          <cell r="I38">
            <v>3.4117919907803236E-3</v>
          </cell>
          <cell r="J38">
            <v>8.8858114461865412E-4</v>
          </cell>
          <cell r="K38">
            <v>3.0348255178009088E-2</v>
          </cell>
          <cell r="L38">
            <v>4.5388752309472639E-2</v>
          </cell>
          <cell r="M38">
            <v>0.27523049418238127</v>
          </cell>
          <cell r="N38">
            <v>0.13038703862021611</v>
          </cell>
          <cell r="O38">
            <v>5.4722245521965279E-2</v>
          </cell>
          <cell r="P38">
            <v>3.1200024906874645E-2</v>
          </cell>
          <cell r="Q38">
            <v>6.9701807184603592E-3</v>
          </cell>
          <cell r="R38">
            <v>1.5326449486369753E-3</v>
          </cell>
          <cell r="S38">
            <v>1.5378617918446083E-4</v>
          </cell>
          <cell r="T38">
            <v>5.6208945644646959E-4</v>
          </cell>
          <cell r="U38">
            <v>4.9290477086481258E-4</v>
          </cell>
          <cell r="V38">
            <v>1.0965673386585553E-3</v>
          </cell>
          <cell r="W38">
            <v>1.3150136721974631E-3</v>
          </cell>
          <cell r="X38">
            <v>2.2820294747936394E-3</v>
          </cell>
          <cell r="Y38">
            <v>9.3357924527020359E-4</v>
          </cell>
          <cell r="Z38">
            <v>1.6980589268122627E-3</v>
          </cell>
          <cell r="AA38">
            <v>9.4241053525968041E-4</v>
          </cell>
          <cell r="AB38">
            <v>1.0869976106608331E-4</v>
          </cell>
          <cell r="AC38">
            <v>1.765598146272692E-3</v>
          </cell>
          <cell r="AD38">
            <v>2.2205466765598281E-4</v>
          </cell>
          <cell r="AE38">
            <v>0</v>
          </cell>
          <cell r="AF38">
            <v>3.992668968304703E-4</v>
          </cell>
          <cell r="AG38">
            <v>3.1933210660613134E-4</v>
          </cell>
          <cell r="AH38">
            <v>1.2850075493656468E-4</v>
          </cell>
          <cell r="AI38">
            <v>6.0812934487796774E-6</v>
          </cell>
          <cell r="AJ38">
            <v>1.6974844417147917E-3</v>
          </cell>
          <cell r="AK38">
            <v>0</v>
          </cell>
          <cell r="AL38">
            <v>0</v>
          </cell>
          <cell r="AM38">
            <v>0</v>
          </cell>
          <cell r="AN38">
            <v>2.2569201936557972E-4</v>
          </cell>
          <cell r="AO38">
            <v>2.832872190150112E-3</v>
          </cell>
          <cell r="AP38">
            <v>8.1244875507871413E-3</v>
          </cell>
          <cell r="AQ38">
            <v>3.9669285720946388E-3</v>
          </cell>
          <cell r="AR38">
            <v>2.8323199073752485E-3</v>
          </cell>
          <cell r="AS38">
            <v>7.3349841302837438E-4</v>
          </cell>
          <cell r="AT38">
            <v>0</v>
          </cell>
          <cell r="AU38">
            <v>0.99999999999999989</v>
          </cell>
        </row>
        <row r="39">
          <cell r="A39" t="str">
            <v>FS21-A</v>
          </cell>
          <cell r="B39">
            <v>6.6166890257117004E-3</v>
          </cell>
          <cell r="C39">
            <v>7.2990427211248425E-3</v>
          </cell>
          <cell r="D39">
            <v>4.7239864656127055E-2</v>
          </cell>
          <cell r="E39">
            <v>0.11397333623652627</v>
          </cell>
          <cell r="F39">
            <v>0.11613785906676832</v>
          </cell>
          <cell r="G39">
            <v>5.9779243501184312E-2</v>
          </cell>
          <cell r="H39">
            <v>1.9092217140259219E-2</v>
          </cell>
          <cell r="I39">
            <v>4.8043673034151163E-3</v>
          </cell>
          <cell r="J39">
            <v>8.9178070467748802E-4</v>
          </cell>
          <cell r="K39">
            <v>2.6906260911744646E-2</v>
          </cell>
          <cell r="L39">
            <v>4.9884507106692198E-2</v>
          </cell>
          <cell r="M39">
            <v>0.26362764915567399</v>
          </cell>
          <cell r="N39">
            <v>0.14478494310185455</v>
          </cell>
          <cell r="O39">
            <v>6.1077196511597348E-2</v>
          </cell>
          <cell r="P39">
            <v>3.4983379665196886E-2</v>
          </cell>
          <cell r="Q39">
            <v>7.8623360187236487E-3</v>
          </cell>
          <cell r="R39">
            <v>1.7395799499276897E-3</v>
          </cell>
          <cell r="S39">
            <v>1.4847992865813498E-4</v>
          </cell>
          <cell r="T39">
            <v>6.3200920406351695E-4</v>
          </cell>
          <cell r="U39">
            <v>6.0034658518964563E-4</v>
          </cell>
          <cell r="V39">
            <v>1.1419024916569924E-3</v>
          </cell>
          <cell r="W39">
            <v>1.5018307623519314E-3</v>
          </cell>
          <cell r="X39">
            <v>2.3793519319790443E-3</v>
          </cell>
          <cell r="Y39">
            <v>1.3038550601937779E-3</v>
          </cell>
          <cell r="Z39">
            <v>1.407969825630387E-3</v>
          </cell>
          <cell r="AA39">
            <v>1.3327235628216806E-3</v>
          </cell>
          <cell r="AB39">
            <v>2.1504816905211282E-4</v>
          </cell>
          <cell r="AC39">
            <v>1.6437017123474636E-3</v>
          </cell>
          <cell r="AD39">
            <v>2.4964803711096008E-4</v>
          </cell>
          <cell r="AE39">
            <v>0</v>
          </cell>
          <cell r="AF39">
            <v>5.1187766115632933E-4</v>
          </cell>
          <cell r="AG39">
            <v>3.7858124778863804E-4</v>
          </cell>
          <cell r="AH39">
            <v>1.8885013731441704E-4</v>
          </cell>
          <cell r="AI39">
            <v>9.9339635555932103E-6</v>
          </cell>
          <cell r="AJ39">
            <v>1.4069799907986621E-3</v>
          </cell>
          <cell r="AK39">
            <v>0</v>
          </cell>
          <cell r="AL39">
            <v>0</v>
          </cell>
          <cell r="AM39">
            <v>0</v>
          </cell>
          <cell r="AN39">
            <v>1.8413279819784632E-4</v>
          </cell>
          <cell r="AO39">
            <v>2.2610354222561682E-3</v>
          </cell>
          <cell r="AP39">
            <v>8.4983932642171117E-3</v>
          </cell>
          <cell r="AQ39">
            <v>4.0137768827162145E-3</v>
          </cell>
          <cell r="AR39">
            <v>2.6797825950698293E-3</v>
          </cell>
          <cell r="AS39">
            <v>6.0953598866815041E-4</v>
          </cell>
          <cell r="AT39">
            <v>0</v>
          </cell>
          <cell r="AU39">
            <v>1</v>
          </cell>
        </row>
        <row r="40">
          <cell r="A40" t="str">
            <v>FS22</v>
          </cell>
          <cell r="B40">
            <v>1.0451840552890236E-2</v>
          </cell>
          <cell r="C40">
            <v>7.6782701749885359E-3</v>
          </cell>
          <cell r="D40">
            <v>3.511763836649804E-2</v>
          </cell>
          <cell r="E40">
            <v>8.269205033712955E-2</v>
          </cell>
          <cell r="F40">
            <v>0.1330551865192959</v>
          </cell>
          <cell r="G40">
            <v>0.1078573845754859</v>
          </cell>
          <cell r="H40">
            <v>4.8788799773257154E-2</v>
          </cell>
          <cell r="I40">
            <v>1.4974221150807803E-2</v>
          </cell>
          <cell r="J40">
            <v>5.2945777691148039E-3</v>
          </cell>
          <cell r="K40">
            <v>5.2886251296488246E-2</v>
          </cell>
          <cell r="L40">
            <v>3.3011058931940854E-2</v>
          </cell>
          <cell r="M40">
            <v>0.13125765160755326</v>
          </cell>
          <cell r="N40">
            <v>6.8108275366631096E-2</v>
          </cell>
          <cell r="O40">
            <v>6.4069814991301946E-2</v>
          </cell>
          <cell r="P40">
            <v>7.2439133183406862E-2</v>
          </cell>
          <cell r="Q40">
            <v>2.9694311676964961E-2</v>
          </cell>
          <cell r="R40">
            <v>9.7676019631715311E-3</v>
          </cell>
          <cell r="S40">
            <v>7.9585749708979778E-4</v>
          </cell>
          <cell r="T40">
            <v>1.3759857540126062E-3</v>
          </cell>
          <cell r="U40">
            <v>1.4404899435206747E-3</v>
          </cell>
          <cell r="V40">
            <v>2.5738970284745364E-3</v>
          </cell>
          <cell r="W40">
            <v>5.6080515344505326E-3</v>
          </cell>
          <cell r="X40">
            <v>3.2808430838970632E-3</v>
          </cell>
          <cell r="Y40">
            <v>1.3889054616304296E-3</v>
          </cell>
          <cell r="Z40">
            <v>5.6162958465183336E-4</v>
          </cell>
          <cell r="AA40">
            <v>4.4992382820228851E-3</v>
          </cell>
          <cell r="AB40">
            <v>1.9318077601418221E-3</v>
          </cell>
          <cell r="AC40">
            <v>7.225223408753507E-4</v>
          </cell>
          <cell r="AD40">
            <v>5.1877567290095216E-4</v>
          </cell>
          <cell r="AE40">
            <v>1.2071477586272428E-5</v>
          </cell>
          <cell r="AF40">
            <v>3.3344052571977695E-3</v>
          </cell>
          <cell r="AG40">
            <v>2.3766849069357132E-3</v>
          </cell>
          <cell r="AH40">
            <v>9.1411739544944434E-4</v>
          </cell>
          <cell r="AI40">
            <v>1.982327191703681E-4</v>
          </cell>
          <cell r="AJ40">
            <v>1.1622444868322181E-4</v>
          </cell>
          <cell r="AK40">
            <v>0</v>
          </cell>
          <cell r="AL40">
            <v>0</v>
          </cell>
          <cell r="AM40">
            <v>0</v>
          </cell>
          <cell r="AN40">
            <v>9.5901431685920609E-4</v>
          </cell>
          <cell r="AO40">
            <v>4.5237072236389286E-3</v>
          </cell>
          <cell r="AP40">
            <v>1.9358437626156549E-2</v>
          </cell>
          <cell r="AQ40">
            <v>2.3980912391790152E-2</v>
          </cell>
          <cell r="AR40">
            <v>1.1451712643732671E-2</v>
          </cell>
          <cell r="AS40">
            <v>9.3240741220463653E-4</v>
          </cell>
          <cell r="AT40">
            <v>0</v>
          </cell>
          <cell r="AU40">
            <v>1.0000000000000002</v>
          </cell>
        </row>
        <row r="41">
          <cell r="A41" t="str">
            <v>FS22-A</v>
          </cell>
          <cell r="B41">
            <v>1.461329130018664E-2</v>
          </cell>
          <cell r="C41">
            <v>5.2170432985904616E-3</v>
          </cell>
          <cell r="D41">
            <v>3.0329479747368639E-2</v>
          </cell>
          <cell r="E41">
            <v>8.3037621618529164E-2</v>
          </cell>
          <cell r="F41">
            <v>0.15663535449535898</v>
          </cell>
          <cell r="G41">
            <v>0.12012755067490614</v>
          </cell>
          <cell r="H41">
            <v>6.711939504972543E-2</v>
          </cell>
          <cell r="I41">
            <v>1.3908518428403755E-2</v>
          </cell>
          <cell r="J41">
            <v>8.4756699206635106E-3</v>
          </cell>
          <cell r="K41">
            <v>4.2887605383609043E-2</v>
          </cell>
          <cell r="L41">
            <v>2.390232800227669E-2</v>
          </cell>
          <cell r="M41">
            <v>0.10713270149202223</v>
          </cell>
          <cell r="N41">
            <v>4.6537519105153483E-2</v>
          </cell>
          <cell r="O41">
            <v>5.9455700869801308E-2</v>
          </cell>
          <cell r="P41">
            <v>5.5520332953428897E-2</v>
          </cell>
          <cell r="Q41">
            <v>2.4999163584095915E-2</v>
          </cell>
          <cell r="R41">
            <v>1.0004360406721242E-2</v>
          </cell>
          <cell r="S41">
            <v>4.5363944445426369E-4</v>
          </cell>
          <cell r="T41">
            <v>3.5854874613552553E-3</v>
          </cell>
          <cell r="U41">
            <v>2.2941633150981521E-3</v>
          </cell>
          <cell r="V41">
            <v>3.3574748163570211E-3</v>
          </cell>
          <cell r="W41">
            <v>7.7637479428036239E-3</v>
          </cell>
          <cell r="X41">
            <v>1.4037539559774484E-3</v>
          </cell>
          <cell r="Y41">
            <v>-3.5130943317760263E-4</v>
          </cell>
          <cell r="Z41">
            <v>-8.4499398832260124E-5</v>
          </cell>
          <cell r="AA41">
            <v>7.2301911032350867E-3</v>
          </cell>
          <cell r="AB41">
            <v>1.7254848058164316E-3</v>
          </cell>
          <cell r="AC41">
            <v>1.563651975328148E-3</v>
          </cell>
          <cell r="AD41">
            <v>1.0087152619255634E-5</v>
          </cell>
          <cell r="AE41">
            <v>1.6684057696203007E-5</v>
          </cell>
          <cell r="AF41">
            <v>4.9969595855089925E-3</v>
          </cell>
          <cell r="AG41">
            <v>3.4389560784256422E-3</v>
          </cell>
          <cell r="AH41">
            <v>2.8672636476550924E-3</v>
          </cell>
          <cell r="AI41">
            <v>3.1910051835782314E-4</v>
          </cell>
          <cell r="AJ41">
            <v>-1.0158812291018003E-5</v>
          </cell>
          <cell r="AK41">
            <v>0</v>
          </cell>
          <cell r="AL41">
            <v>0</v>
          </cell>
          <cell r="AM41">
            <v>0</v>
          </cell>
          <cell r="AN41">
            <v>1.0244930355377134E-3</v>
          </cell>
          <cell r="AO41">
            <v>7.2464199112518548E-3</v>
          </cell>
          <cell r="AP41">
            <v>2.8323940513755239E-2</v>
          </cell>
          <cell r="AQ41">
            <v>4.0634014088552807E-2</v>
          </cell>
          <cell r="AR41">
            <v>9.6134611125323361E-3</v>
          </cell>
          <cell r="AS41">
            <v>2.6733567911409357E-3</v>
          </cell>
          <cell r="AT41">
            <v>0</v>
          </cell>
          <cell r="AU41">
            <v>1</v>
          </cell>
        </row>
        <row r="42">
          <cell r="A42" t="str">
            <v>FS23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2.5514056127744669E-2</v>
          </cell>
          <cell r="L42">
            <v>1.5535685978291284E-2</v>
          </cell>
          <cell r="M42">
            <v>4.5861119399956823E-2</v>
          </cell>
          <cell r="N42">
            <v>0.14354385700288905</v>
          </cell>
          <cell r="O42">
            <v>0.30894607216868925</v>
          </cell>
          <cell r="P42">
            <v>0.3232846387534084</v>
          </cell>
          <cell r="Q42">
            <v>9.8613174212858812E-2</v>
          </cell>
          <cell r="R42">
            <v>2.4362306990123261E-2</v>
          </cell>
          <cell r="S42">
            <v>1.7881468275591438E-3</v>
          </cell>
          <cell r="T42">
            <v>4.6243742617127015E-4</v>
          </cell>
          <cell r="U42">
            <v>2.0190929875083625E-4</v>
          </cell>
          <cell r="V42">
            <v>2.084225019363471E-4</v>
          </cell>
          <cell r="W42">
            <v>3.907921911306508E-4</v>
          </cell>
          <cell r="X42">
            <v>2.0190929875083625E-4</v>
          </cell>
          <cell r="Y42">
            <v>7.8158438226130168E-5</v>
          </cell>
          <cell r="Z42">
            <v>1.9539609556532542E-5</v>
          </cell>
          <cell r="AA42">
            <v>3.8427898794513992E-4</v>
          </cell>
          <cell r="AB42">
            <v>2.5401492423492302E-4</v>
          </cell>
          <cell r="AC42">
            <v>8.4671641411641007E-5</v>
          </cell>
          <cell r="AD42">
            <v>3.9079219113065084E-5</v>
          </cell>
          <cell r="AE42">
            <v>1.3026406371021694E-5</v>
          </cell>
          <cell r="AF42">
            <v>2.8658094016247726E-4</v>
          </cell>
          <cell r="AG42">
            <v>2.5401492423492302E-4</v>
          </cell>
          <cell r="AH42">
            <v>1.4980367326674948E-4</v>
          </cell>
          <cell r="AI42">
            <v>5.2105625484086776E-5</v>
          </cell>
          <cell r="AJ42">
            <v>6.513203185510847E-6</v>
          </cell>
          <cell r="AK42">
            <v>0</v>
          </cell>
          <cell r="AL42">
            <v>0</v>
          </cell>
          <cell r="AM42">
            <v>0</v>
          </cell>
          <cell r="AN42">
            <v>8.4671641411641007E-5</v>
          </cell>
          <cell r="AO42">
            <v>1.3482330594007453E-3</v>
          </cell>
          <cell r="AP42">
            <v>4.0056199590891703E-3</v>
          </cell>
          <cell r="AQ42">
            <v>2.9179150271088604E-3</v>
          </cell>
          <cell r="AR42">
            <v>1.0486257128672462E-3</v>
          </cell>
          <cell r="AS42">
            <v>5.8618828669597629E-5</v>
          </cell>
          <cell r="AT42">
            <v>0</v>
          </cell>
          <cell r="AU42">
            <v>1.0000000000000002</v>
          </cell>
        </row>
        <row r="43">
          <cell r="A43" t="str">
            <v>FS24</v>
          </cell>
          <cell r="B43">
            <v>1.0354208397481529E-2</v>
          </cell>
          <cell r="C43">
            <v>1.0144519674872118E-2</v>
          </cell>
          <cell r="D43">
            <v>5.0358402171933714E-2</v>
          </cell>
          <cell r="E43">
            <v>7.0986254352420522E-2</v>
          </cell>
          <cell r="F43">
            <v>8.2612942208684426E-2</v>
          </cell>
          <cell r="G43">
            <v>4.5219924843147317E-2</v>
          </cell>
          <cell r="H43">
            <v>1.8189944873938452E-2</v>
          </cell>
          <cell r="I43">
            <v>3.8273710000496629E-3</v>
          </cell>
          <cell r="J43">
            <v>7.5487940139387817E-4</v>
          </cell>
          <cell r="K43">
            <v>4.6399699814039214E-2</v>
          </cell>
          <cell r="L43">
            <v>6.7752633524812242E-2</v>
          </cell>
          <cell r="M43">
            <v>0.3341621556000684</v>
          </cell>
          <cell r="N43">
            <v>0.1289916731504627</v>
          </cell>
          <cell r="O43">
            <v>4.9101373461133094E-2</v>
          </cell>
          <cell r="P43">
            <v>3.8539683590753833E-2</v>
          </cell>
          <cell r="Q43">
            <v>1.3548098730279604E-2</v>
          </cell>
          <cell r="R43">
            <v>3.2181700796265335E-3</v>
          </cell>
          <cell r="S43">
            <v>3.1784395848163293E-4</v>
          </cell>
          <cell r="T43">
            <v>9.4028837717483071E-4</v>
          </cell>
          <cell r="U43">
            <v>4.105484463721092E-4</v>
          </cell>
          <cell r="V43">
            <v>4.2379194464217722E-4</v>
          </cell>
          <cell r="W43">
            <v>7.9460989620408235E-4</v>
          </cell>
          <cell r="X43">
            <v>4.105484463721092E-4</v>
          </cell>
          <cell r="Y43">
            <v>1.5892197924081646E-4</v>
          </cell>
          <cell r="Z43">
            <v>3.9730494810204116E-5</v>
          </cell>
          <cell r="AA43">
            <v>7.8136639793401422E-4</v>
          </cell>
          <cell r="AB43">
            <v>5.1649643253265354E-4</v>
          </cell>
          <cell r="AC43">
            <v>1.7216547751088449E-4</v>
          </cell>
          <cell r="AD43">
            <v>7.9460989620408232E-5</v>
          </cell>
          <cell r="AE43">
            <v>2.6486996540136076E-5</v>
          </cell>
          <cell r="AF43">
            <v>5.8271392388299366E-4</v>
          </cell>
          <cell r="AG43">
            <v>5.1649643253265354E-4</v>
          </cell>
          <cell r="AH43">
            <v>3.0460046021156491E-4</v>
          </cell>
          <cell r="AI43">
            <v>1.0594798616054431E-4</v>
          </cell>
          <cell r="AJ43">
            <v>1.3243498270068038E-5</v>
          </cell>
          <cell r="AK43">
            <v>0</v>
          </cell>
          <cell r="AL43">
            <v>0</v>
          </cell>
          <cell r="AM43">
            <v>0</v>
          </cell>
          <cell r="AN43">
            <v>1.7216547751088449E-4</v>
          </cell>
          <cell r="AO43">
            <v>2.7414041419040838E-3</v>
          </cell>
          <cell r="AP43">
            <v>8.1447514360918436E-3</v>
          </cell>
          <cell r="AQ43">
            <v>5.9330872249904812E-3</v>
          </cell>
          <cell r="AR43">
            <v>2.1322032214809543E-3</v>
          </cell>
          <cell r="AS43">
            <v>1.1919148443061234E-4</v>
          </cell>
          <cell r="AT43">
            <v>0</v>
          </cell>
          <cell r="AU43">
            <v>1</v>
          </cell>
        </row>
        <row r="44">
          <cell r="A44" t="str">
            <v>FS25</v>
          </cell>
          <cell r="B44">
            <v>3.8055975756629622E-3</v>
          </cell>
          <cell r="C44">
            <v>6.2385293591091847E-3</v>
          </cell>
          <cell r="D44">
            <v>3.1753217551778776E-2</v>
          </cell>
          <cell r="E44">
            <v>5.6833907707815517E-2</v>
          </cell>
          <cell r="F44">
            <v>5.2064344712817068E-2</v>
          </cell>
          <cell r="G44">
            <v>2.270309872494345E-2</v>
          </cell>
          <cell r="H44">
            <v>6.9051539870877681E-3</v>
          </cell>
          <cell r="I44">
            <v>1.3156143718220693E-3</v>
          </cell>
          <cell r="J44">
            <v>1.9805217885832086E-4</v>
          </cell>
          <cell r="K44">
            <v>8.9616142910481186E-2</v>
          </cell>
          <cell r="L44">
            <v>5.5607164575731942E-2</v>
          </cell>
          <cell r="M44">
            <v>0.22808875301763898</v>
          </cell>
          <cell r="N44">
            <v>9.399974552315056E-2</v>
          </cell>
          <cell r="O44">
            <v>2.8939494058776018E-2</v>
          </cell>
          <cell r="P44">
            <v>1.7003875043450661E-2</v>
          </cell>
          <cell r="Q44">
            <v>4.0718133833536905E-3</v>
          </cell>
          <cell r="R44">
            <v>8.0274775229821182E-4</v>
          </cell>
          <cell r="S44">
            <v>5.2747565223572897E-5</v>
          </cell>
          <cell r="T44">
            <v>1.105345096004152E-2</v>
          </cell>
          <cell r="U44">
            <v>4.8261546445251702E-3</v>
          </cell>
          <cell r="V44">
            <v>4.9818370524130785E-3</v>
          </cell>
          <cell r="W44">
            <v>9.3409444732745223E-3</v>
          </cell>
          <cell r="X44">
            <v>4.8261546445251702E-3</v>
          </cell>
          <cell r="Y44">
            <v>1.8681888946549049E-3</v>
          </cell>
          <cell r="Z44">
            <v>4.6704722366372616E-4</v>
          </cell>
          <cell r="AA44">
            <v>9.1852620653866141E-3</v>
          </cell>
          <cell r="AB44">
            <v>6.0716139076284412E-3</v>
          </cell>
          <cell r="AC44">
            <v>2.0238713025428133E-3</v>
          </cell>
          <cell r="AD44">
            <v>9.3409444732745232E-4</v>
          </cell>
          <cell r="AE44">
            <v>3.113648157758174E-4</v>
          </cell>
          <cell r="AF44">
            <v>6.850025947067984E-3</v>
          </cell>
          <cell r="AG44">
            <v>6.0716139076284403E-3</v>
          </cell>
          <cell r="AH44">
            <v>3.5806953814219011E-3</v>
          </cell>
          <cell r="AI44">
            <v>1.2454592631032696E-3</v>
          </cell>
          <cell r="AJ44">
            <v>1.556824078879087E-4</v>
          </cell>
          <cell r="AK44">
            <v>0</v>
          </cell>
          <cell r="AL44">
            <v>0</v>
          </cell>
          <cell r="AM44">
            <v>0</v>
          </cell>
          <cell r="AN44">
            <v>2.0238713025428137E-3</v>
          </cell>
          <cell r="AO44">
            <v>3.2226258432797104E-2</v>
          </cell>
          <cell r="AP44">
            <v>9.5744680851063871E-2</v>
          </cell>
          <cell r="AQ44">
            <v>6.9745718733783102E-2</v>
          </cell>
          <cell r="AR44">
            <v>2.5064867669953299E-2</v>
          </cell>
          <cell r="AS44">
            <v>1.4011416709911785E-3</v>
          </cell>
          <cell r="AT44">
            <v>0</v>
          </cell>
          <cell r="AU44">
            <v>1.0000000000000002</v>
          </cell>
        </row>
        <row r="45">
          <cell r="A45" t="str">
            <v>FS26</v>
          </cell>
          <cell r="B45">
            <v>6.8470094664937253E-5</v>
          </cell>
          <cell r="C45">
            <v>5.4361847523907211E-4</v>
          </cell>
          <cell r="D45">
            <v>6.310113109070912E-3</v>
          </cell>
          <cell r="E45">
            <v>3.0561023895260237E-2</v>
          </cell>
          <cell r="F45">
            <v>7.6880634009433929E-2</v>
          </cell>
          <cell r="G45">
            <v>9.4049793211625002E-2</v>
          </cell>
          <cell r="H45">
            <v>8.1409908617118443E-2</v>
          </cell>
          <cell r="I45">
            <v>4.5186647582125927E-2</v>
          </cell>
          <cell r="J45">
            <v>2.3511273786895555E-2</v>
          </cell>
          <cell r="K45">
            <v>1.6285763539280269E-3</v>
          </cell>
          <cell r="L45">
            <v>4.5414578066707047E-3</v>
          </cell>
          <cell r="M45">
            <v>4.4509288293964541E-2</v>
          </cell>
          <cell r="N45">
            <v>4.1808801675381174E-2</v>
          </cell>
          <cell r="O45">
            <v>4.3133621036272926E-2</v>
          </cell>
          <cell r="P45">
            <v>6.9761084929073069E-2</v>
          </cell>
          <cell r="Q45">
            <v>4.7692923183267316E-2</v>
          </cell>
          <cell r="R45">
            <v>2.6392064570750967E-2</v>
          </cell>
          <cell r="S45">
            <v>4.8678422263998726E-3</v>
          </cell>
          <cell r="T45">
            <v>2.2636534656836327E-3</v>
          </cell>
          <cell r="U45">
            <v>3.0093891268240416E-3</v>
          </cell>
          <cell r="V45">
            <v>5.6057518546617346E-3</v>
          </cell>
          <cell r="W45">
            <v>3.4860997670368994E-2</v>
          </cell>
          <cell r="X45">
            <v>3.0080928578502756E-2</v>
          </cell>
          <cell r="Y45">
            <v>4.9778594479095231E-2</v>
          </cell>
          <cell r="Z45">
            <v>1.9504300372075473E-2</v>
          </cell>
          <cell r="AA45">
            <v>1.0155063748328755E-2</v>
          </cell>
          <cell r="AB45">
            <v>8.8869439869109154E-3</v>
          </cell>
          <cell r="AC45">
            <v>1.2201555527659523E-2</v>
          </cell>
          <cell r="AD45">
            <v>8.1404216200396725E-3</v>
          </cell>
          <cell r="AE45">
            <v>1.6188254753079402E-5</v>
          </cell>
          <cell r="AF45">
            <v>9.2235098962974958E-3</v>
          </cell>
          <cell r="AG45">
            <v>1.2360730341443501E-2</v>
          </cell>
          <cell r="AH45">
            <v>1.0233700623190664E-2</v>
          </cell>
          <cell r="AI45">
            <v>2.3532995412961534E-3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8.7291390567185393E-5</v>
          </cell>
          <cell r="AO45">
            <v>4.4065782871016293E-3</v>
          </cell>
          <cell r="AP45">
            <v>2.8289519508058483E-2</v>
          </cell>
          <cell r="AQ45">
            <v>5.6138278734274197E-2</v>
          </cell>
          <cell r="AR45">
            <v>4.3527703850380052E-2</v>
          </cell>
          <cell r="AS45">
            <v>6.0184562853439691E-3</v>
          </cell>
          <cell r="AT45">
            <v>0</v>
          </cell>
          <cell r="AU45">
            <v>0.99999999999999978</v>
          </cell>
        </row>
        <row r="46">
          <cell r="A46" t="str">
            <v>FS27</v>
          </cell>
          <cell r="B46">
            <v>5.9382736232889474E-3</v>
          </cell>
          <cell r="C46">
            <v>9.875076782405694E-3</v>
          </cell>
          <cell r="D46">
            <v>5.1998391304157662E-2</v>
          </cell>
          <cell r="E46">
            <v>0.10204476867422797</v>
          </cell>
          <cell r="F46">
            <v>0.11850564016609717</v>
          </cell>
          <cell r="G46">
            <v>8.3531411331054281E-2</v>
          </cell>
          <cell r="H46">
            <v>5.5430854720536285E-2</v>
          </cell>
          <cell r="I46">
            <v>2.8208563398683148E-2</v>
          </cell>
          <cell r="J46">
            <v>1.501153671797722E-2</v>
          </cell>
          <cell r="K46">
            <v>1.2652990371085842E-2</v>
          </cell>
          <cell r="L46">
            <v>8.7072873037238145E-3</v>
          </cell>
          <cell r="M46">
            <v>4.4993072348946353E-2</v>
          </cell>
          <cell r="N46">
            <v>2.9414617999010205E-2</v>
          </cell>
          <cell r="O46">
            <v>2.7450635418511306E-2</v>
          </cell>
          <cell r="P46">
            <v>3.946388340811087E-2</v>
          </cell>
          <cell r="Q46">
            <v>2.4958248930378107E-2</v>
          </cell>
          <cell r="R46">
            <v>1.4131037281218969E-2</v>
          </cell>
          <cell r="S46">
            <v>2.7308359033287924E-3</v>
          </cell>
          <cell r="T46">
            <v>1.2171753694021041E-4</v>
          </cell>
          <cell r="U46">
            <v>1.6962988897416546E-4</v>
          </cell>
          <cell r="V46">
            <v>4.5900586953352495E-4</v>
          </cell>
          <cell r="W46">
            <v>2.827960107903035E-2</v>
          </cell>
          <cell r="X46">
            <v>2.7591940405221092E-2</v>
          </cell>
          <cell r="Y46">
            <v>2.8269685823133134E-2</v>
          </cell>
          <cell r="Z46">
            <v>2.140893874128412E-2</v>
          </cell>
          <cell r="AA46">
            <v>1.8263515710259866E-2</v>
          </cell>
          <cell r="AB46">
            <v>1.3998167611320649E-2</v>
          </cell>
          <cell r="AC46">
            <v>7.8059039730343314E-3</v>
          </cell>
          <cell r="AD46">
            <v>5.22518583741072E-3</v>
          </cell>
          <cell r="AE46">
            <v>5.8807078685456447E-4</v>
          </cell>
          <cell r="AF46">
            <v>1.4316865003946187E-2</v>
          </cell>
          <cell r="AG46">
            <v>1.3744280819737543E-2</v>
          </cell>
          <cell r="AH46">
            <v>1.1056468394688336E-2</v>
          </cell>
          <cell r="AI46">
            <v>4.3787741837224923E-3</v>
          </cell>
          <cell r="AJ46">
            <v>2.5094860955479891E-4</v>
          </cell>
          <cell r="AK46">
            <v>0</v>
          </cell>
          <cell r="AL46">
            <v>0</v>
          </cell>
          <cell r="AM46">
            <v>0</v>
          </cell>
          <cell r="AN46">
            <v>1.4538446139591998E-4</v>
          </cell>
          <cell r="AO46">
            <v>4.3984809792319973E-3</v>
          </cell>
          <cell r="AP46">
            <v>2.4687725013613084E-2</v>
          </cell>
          <cell r="AQ46">
            <v>4.8331132094274948E-2</v>
          </cell>
          <cell r="AR46">
            <v>4.4957586067253003E-2</v>
          </cell>
          <cell r="AS46">
            <v>6.503865426842022E-3</v>
          </cell>
          <cell r="AT46">
            <v>0</v>
          </cell>
          <cell r="AU46">
            <v>0.99999999999999978</v>
          </cell>
        </row>
        <row r="47">
          <cell r="A47" t="str">
            <v>FS28</v>
          </cell>
          <cell r="B47">
            <v>3.3283169315768209E-3</v>
          </cell>
          <cell r="C47">
            <v>5.5416502419425194E-3</v>
          </cell>
          <cell r="D47">
            <v>2.9277229617125797E-2</v>
          </cell>
          <cell r="E47">
            <v>5.7774739335745007E-2</v>
          </cell>
          <cell r="F47">
            <v>6.8146856135229514E-2</v>
          </cell>
          <cell r="G47">
            <v>4.9301716596986678E-2</v>
          </cell>
          <cell r="H47">
            <v>3.2919724465552906E-2</v>
          </cell>
          <cell r="I47">
            <v>1.8695843031399789E-2</v>
          </cell>
          <cell r="J47">
            <v>9.1286845808025378E-3</v>
          </cell>
          <cell r="K47">
            <v>5.2442373076548268E-2</v>
          </cell>
          <cell r="L47">
            <v>3.5588927038812432E-2</v>
          </cell>
          <cell r="M47">
            <v>0.18282688971331634</v>
          </cell>
          <cell r="N47">
            <v>0.10531020661694264</v>
          </cell>
          <cell r="O47">
            <v>6.8426947566404758E-2</v>
          </cell>
          <cell r="P47">
            <v>8.4807671330359768E-2</v>
          </cell>
          <cell r="Q47">
            <v>5.1513229769917658E-2</v>
          </cell>
          <cell r="R47">
            <v>2.5597244536360909E-2</v>
          </cell>
          <cell r="S47">
            <v>4.4794123388423764E-3</v>
          </cell>
          <cell r="T47">
            <v>1.2370434667801696E-3</v>
          </cell>
          <cell r="U47">
            <v>1.54967418072649E-3</v>
          </cell>
          <cell r="V47">
            <v>4.1756577759055804E-3</v>
          </cell>
          <cell r="W47">
            <v>4.4481968829420898E-3</v>
          </cell>
          <cell r="X47">
            <v>5.7446571923660782E-3</v>
          </cell>
          <cell r="Y47">
            <v>6.8721329790940554E-3</v>
          </cell>
          <cell r="Z47">
            <v>5.4230930646879125E-3</v>
          </cell>
          <cell r="AA47">
            <v>1.7558074447903856E-3</v>
          </cell>
          <cell r="AB47">
            <v>1.6712048802128819E-3</v>
          </cell>
          <cell r="AC47">
            <v>1.4172433053217936E-3</v>
          </cell>
          <cell r="AD47">
            <v>1.097515966676894E-3</v>
          </cell>
          <cell r="AE47">
            <v>9.5755788347190649E-5</v>
          </cell>
          <cell r="AF47">
            <v>1.4998835847431281E-3</v>
          </cell>
          <cell r="AG47">
            <v>1.5632870496213526E-3</v>
          </cell>
          <cell r="AH47">
            <v>1.6806274271381288E-3</v>
          </cell>
          <cell r="AI47">
            <v>7.0944356421656011E-4</v>
          </cell>
          <cell r="AJ47">
            <v>1.3933608484520923E-5</v>
          </cell>
          <cell r="AK47">
            <v>0</v>
          </cell>
          <cell r="AL47">
            <v>0</v>
          </cell>
          <cell r="AM47">
            <v>0</v>
          </cell>
          <cell r="AN47">
            <v>8.3888840874520926E-5</v>
          </cell>
          <cell r="AO47">
            <v>2.5572430775013377E-3</v>
          </cell>
          <cell r="AP47">
            <v>1.4322400429656854E-2</v>
          </cell>
          <cell r="AQ47">
            <v>2.7771322090780402E-2</v>
          </cell>
          <cell r="AR47">
            <v>2.5540824984106144E-2</v>
          </cell>
          <cell r="AS47">
            <v>3.6614994911588201E-3</v>
          </cell>
          <cell r="AT47">
            <v>0</v>
          </cell>
          <cell r="AU47">
            <v>1.0000000000000002</v>
          </cell>
        </row>
        <row r="48">
          <cell r="A48" t="str">
            <v>FS29</v>
          </cell>
          <cell r="B48">
            <v>5.2415691142560185E-3</v>
          </cell>
          <cell r="C48">
            <v>8.5925225032206873E-3</v>
          </cell>
          <cell r="D48">
            <v>4.3734704232005206E-2</v>
          </cell>
          <cell r="E48">
            <v>7.8279126828555104E-2</v>
          </cell>
          <cell r="F48">
            <v>7.1709857854095255E-2</v>
          </cell>
          <cell r="G48">
            <v>3.1269691213695432E-2</v>
          </cell>
          <cell r="H48">
            <v>9.5106855489300694E-3</v>
          </cell>
          <cell r="I48">
            <v>1.8120370114048595E-3</v>
          </cell>
          <cell r="J48">
            <v>2.7278348881490399E-4</v>
          </cell>
          <cell r="K48">
            <v>0.12343112940324526</v>
          </cell>
          <cell r="L48">
            <v>7.6589494968009597E-2</v>
          </cell>
          <cell r="M48">
            <v>0.31415380616489735</v>
          </cell>
          <cell r="N48">
            <v>0.12946880301610411</v>
          </cell>
          <cell r="O48">
            <v>3.9859274456850752E-2</v>
          </cell>
          <cell r="P48">
            <v>2.3419971365441373E-2</v>
          </cell>
          <cell r="Q48">
            <v>5.608236510788441E-3</v>
          </cell>
          <cell r="R48">
            <v>1.1056497018741515E-3</v>
          </cell>
          <cell r="S48">
            <v>7.2650878930602565E-5</v>
          </cell>
          <cell r="T48">
            <v>1.3215508082306936E-3</v>
          </cell>
          <cell r="U48">
            <v>5.7701514162185211E-4</v>
          </cell>
          <cell r="V48">
            <v>5.956285332870732E-4</v>
          </cell>
          <cell r="W48">
            <v>1.1168034999132622E-3</v>
          </cell>
          <cell r="X48">
            <v>5.7701514162185211E-4</v>
          </cell>
          <cell r="Y48">
            <v>2.2336069998265241E-4</v>
          </cell>
          <cell r="Z48">
            <v>5.5840174995663103E-5</v>
          </cell>
          <cell r="AA48">
            <v>1.0981901082480411E-3</v>
          </cell>
          <cell r="AB48">
            <v>7.2592227494362044E-4</v>
          </cell>
          <cell r="AC48">
            <v>2.4197409164787345E-4</v>
          </cell>
          <cell r="AD48">
            <v>1.1168034999132621E-4</v>
          </cell>
          <cell r="AE48">
            <v>3.7226783330442068E-5</v>
          </cell>
          <cell r="AF48">
            <v>8.1898923326972559E-4</v>
          </cell>
          <cell r="AG48">
            <v>7.2592227494362033E-4</v>
          </cell>
          <cell r="AH48">
            <v>4.2810800830008383E-4</v>
          </cell>
          <cell r="AI48">
            <v>1.4890713332176827E-4</v>
          </cell>
          <cell r="AJ48">
            <v>1.8613391665221034E-5</v>
          </cell>
          <cell r="AK48">
            <v>0</v>
          </cell>
          <cell r="AL48">
            <v>0</v>
          </cell>
          <cell r="AM48">
            <v>0</v>
          </cell>
          <cell r="AN48">
            <v>2.4197409164787345E-4</v>
          </cell>
          <cell r="AO48">
            <v>3.8529720747007548E-3</v>
          </cell>
          <cell r="AP48">
            <v>1.1447235874110936E-2</v>
          </cell>
          <cell r="AQ48">
            <v>8.3387994660190246E-3</v>
          </cell>
          <cell r="AR48">
            <v>2.9967560581005861E-3</v>
          </cell>
          <cell r="AS48">
            <v>1.6752052498698934E-4</v>
          </cell>
          <cell r="AT48">
            <v>0</v>
          </cell>
          <cell r="AU48">
            <v>1</v>
          </cell>
        </row>
        <row r="49">
          <cell r="A49" t="str">
            <v>FS30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8.1340040208652986E-2</v>
          </cell>
          <cell r="H49">
            <v>7.5481296671416995E-2</v>
          </cell>
          <cell r="I49">
            <v>4.4844303009682042E-2</v>
          </cell>
          <cell r="J49">
            <v>2.5121925434902055E-2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6.0333672827562142E-2</v>
          </cell>
          <cell r="Q49">
            <v>4.4219723926410708E-2</v>
          </cell>
          <cell r="R49">
            <v>2.6192112139118061E-2</v>
          </cell>
          <cell r="S49">
            <v>5.1420159698331398E-3</v>
          </cell>
          <cell r="T49">
            <v>2.8340564938233873E-3</v>
          </cell>
          <cell r="U49">
            <v>4.257296224954109E-3</v>
          </cell>
          <cell r="V49">
            <v>1.2145226357975152E-2</v>
          </cell>
          <cell r="W49">
            <v>3.7688442211055266E-2</v>
          </cell>
          <cell r="X49">
            <v>0.12562814070351755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0.2512562814070351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8.6570556735926342E-5</v>
          </cell>
          <cell r="AO49">
            <v>4.8440623176857637E-3</v>
          </cell>
          <cell r="AP49">
            <v>3.4071257827560646E-2</v>
          </cell>
          <cell r="AQ49">
            <v>7.712186290060169E-2</v>
          </cell>
          <cell r="AR49">
            <v>7.6075054080575882E-2</v>
          </cell>
          <cell r="AS49">
            <v>1.131665873090134E-2</v>
          </cell>
          <cell r="AT49">
            <v>0</v>
          </cell>
          <cell r="AU49">
            <v>0.99999999999999989</v>
          </cell>
        </row>
        <row r="50">
          <cell r="A50" t="str">
            <v>FS31</v>
          </cell>
          <cell r="B50">
            <v>8.1528348579170732E-5</v>
          </cell>
          <cell r="C50">
            <v>6.4729451244740707E-4</v>
          </cell>
          <cell r="D50">
            <v>7.7084112658804471E-3</v>
          </cell>
          <cell r="E50">
            <v>3.7546213367339799E-2</v>
          </cell>
          <cell r="F50">
            <v>9.506340769273848E-2</v>
          </cell>
          <cell r="G50">
            <v>6.269613693319491E-2</v>
          </cell>
          <cell r="H50">
            <v>5.4960453210617793E-2</v>
          </cell>
          <cell r="I50">
            <v>3.0925427928618413E-2</v>
          </cell>
          <cell r="J50">
            <v>1.6351665922507988E-2</v>
          </cell>
          <cell r="K50">
            <v>1.9391698130487866E-3</v>
          </cell>
          <cell r="L50">
            <v>5.4075805931293672E-3</v>
          </cell>
          <cell r="M50">
            <v>5.4372384993909194E-2</v>
          </cell>
          <cell r="N50">
            <v>5.1364842804894117E-2</v>
          </cell>
          <cell r="O50">
            <v>5.3335005033024747E-2</v>
          </cell>
          <cell r="P50">
            <v>4.6504626793594996E-2</v>
          </cell>
          <cell r="Q50">
            <v>3.2197857946500333E-2</v>
          </cell>
          <cell r="R50">
            <v>1.8062545783835798E-2</v>
          </cell>
          <cell r="S50">
            <v>3.3766750996711129E-3</v>
          </cell>
          <cell r="T50">
            <v>1.7034034701749316E-3</v>
          </cell>
          <cell r="U50">
            <v>2.4175618282696841E-3</v>
          </cell>
          <cell r="V50">
            <v>6.6304360070920587E-3</v>
          </cell>
          <cell r="W50">
            <v>3.6960868376784091E-2</v>
          </cell>
          <cell r="X50">
            <v>5.4640367153458415E-2</v>
          </cell>
          <cell r="Y50">
            <v>6.9153224419096021E-2</v>
          </cell>
          <cell r="Z50">
            <v>5.5795329042749406E-2</v>
          </cell>
          <cell r="AA50">
            <v>9.5844092243118038E-3</v>
          </cell>
          <cell r="AB50">
            <v>1.160324418048384E-2</v>
          </cell>
          <cell r="AC50">
            <v>1.2662502895269058E-2</v>
          </cell>
          <cell r="AD50">
            <v>1.0380765072475201E-2</v>
          </cell>
          <cell r="AE50">
            <v>5.7047236044489738E-4</v>
          </cell>
          <cell r="AF50">
            <v>9.0961523719441991E-3</v>
          </cell>
          <cell r="AG50">
            <v>1.0606976813166916E-2</v>
          </cell>
          <cell r="AH50">
            <v>1.4151335611006555E-2</v>
          </cell>
          <cell r="AI50">
            <v>6.2580636144012282E-3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9.2806792051953286E-5</v>
          </cell>
          <cell r="AO50">
            <v>4.0717869349124374E-3</v>
          </cell>
          <cell r="AP50">
            <v>2.4565945565177411E-2</v>
          </cell>
          <cell r="AQ50">
            <v>4.5314676874049109E-2</v>
          </cell>
          <cell r="AR50">
            <v>3.6603858641537493E-2</v>
          </cell>
          <cell r="AS50">
            <v>4.5945847076109027E-3</v>
          </cell>
          <cell r="AT50">
            <v>0</v>
          </cell>
          <cell r="AU50">
            <v>1.0000000000000004</v>
          </cell>
        </row>
        <row r="51">
          <cell r="A51" t="str">
            <v>PAIRE</v>
          </cell>
          <cell r="B51">
            <v>1.0901530102063826E-2</v>
          </cell>
          <cell r="C51">
            <v>3.6256973968958966E-3</v>
          </cell>
          <cell r="D51">
            <v>8.3810927878613783E-3</v>
          </cell>
          <cell r="E51">
            <v>2.6718412833191481E-2</v>
          </cell>
          <cell r="F51">
            <v>0.17974194898563783</v>
          </cell>
          <cell r="G51">
            <v>0.36158755781509966</v>
          </cell>
          <cell r="H51">
            <v>0.27190197820449336</v>
          </cell>
          <cell r="I51">
            <v>8.6566191304857834E-2</v>
          </cell>
          <cell r="J51">
            <v>5.0575590569898757E-2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1</v>
          </cell>
        </row>
        <row r="52">
          <cell r="A52" t="str">
            <v>PCAF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0.13894135623623985</v>
          </cell>
          <cell r="H52">
            <v>0.12893371706104703</v>
          </cell>
          <cell r="I52">
            <v>7.6600998274049134E-2</v>
          </cell>
          <cell r="J52">
            <v>4.2912130142021519E-2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0.10305923513034219</v>
          </cell>
          <cell r="Q52">
            <v>7.5534120698332458E-2</v>
          </cell>
          <cell r="R52">
            <v>4.4740174383557881E-2</v>
          </cell>
          <cell r="S52">
            <v>8.7833577510454466E-3</v>
          </cell>
          <cell r="T52">
            <v>4.8410063714236394E-3</v>
          </cell>
          <cell r="U52">
            <v>7.2721197318958578E-3</v>
          </cell>
          <cell r="V52">
            <v>2.0745923135082018E-2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1.4787588661329903E-4</v>
          </cell>
          <cell r="AO52">
            <v>8.274406877420315E-3</v>
          </cell>
          <cell r="AP52">
            <v>5.8198972598150787E-2</v>
          </cell>
          <cell r="AQ52">
            <v>0.13173605765853852</v>
          </cell>
          <cell r="AR52">
            <v>0.12994794645523261</v>
          </cell>
          <cell r="AS52">
            <v>1.9330601609007438E-2</v>
          </cell>
          <cell r="AT52">
            <v>0</v>
          </cell>
          <cell r="AU52">
            <v>1</v>
          </cell>
        </row>
        <row r="53">
          <cell r="A53" t="str">
            <v>PGEE</v>
          </cell>
          <cell r="B53">
            <v>8.4922664869354435E-5</v>
          </cell>
          <cell r="C53">
            <v>6.742436944980302E-4</v>
          </cell>
          <cell r="D53">
            <v>7.2769181156267012E-3</v>
          </cell>
          <cell r="E53">
            <v>3.4740857457673371E-2</v>
          </cell>
          <cell r="F53">
            <v>8.4890929682234065E-2</v>
          </cell>
          <cell r="G53">
            <v>9.9023126696058075E-2</v>
          </cell>
          <cell r="H53">
            <v>8.3339174974740207E-2</v>
          </cell>
          <cell r="I53">
            <v>4.4877463589556424E-2</v>
          </cell>
          <cell r="J53">
            <v>2.2513175588597702E-2</v>
          </cell>
          <cell r="K53">
            <v>1.5677735747898407E-3</v>
          </cell>
          <cell r="L53">
            <v>4.3719028114023685E-3</v>
          </cell>
          <cell r="M53">
            <v>4.152563707107787E-2</v>
          </cell>
          <cell r="N53">
            <v>3.877154497343608E-2</v>
          </cell>
          <cell r="O53">
            <v>3.9520688012995943E-2</v>
          </cell>
          <cell r="P53">
            <v>6.1821520898910839E-2</v>
          </cell>
          <cell r="Q53">
            <v>4.1746796631223715E-2</v>
          </cell>
          <cell r="R53">
            <v>2.2801672664386326E-2</v>
          </cell>
          <cell r="S53">
            <v>4.1514664129804505E-3</v>
          </cell>
          <cell r="T53">
            <v>2.8515514291590927E-3</v>
          </cell>
          <cell r="U53">
            <v>3.8896609477139473E-3</v>
          </cell>
          <cell r="V53">
            <v>1.0344575756833375E-2</v>
          </cell>
          <cell r="W53">
            <v>2.1534831479336287E-2</v>
          </cell>
          <cell r="X53">
            <v>3.0854657190354764E-2</v>
          </cell>
          <cell r="Y53">
            <v>3.6998464527819165E-2</v>
          </cell>
          <cell r="Z53">
            <v>3.0426240613687188E-2</v>
          </cell>
          <cell r="AA53">
            <v>5.620200119689135E-3</v>
          </cell>
          <cell r="AB53">
            <v>6.6855131905782777E-3</v>
          </cell>
          <cell r="AC53">
            <v>6.9849700938597681E-3</v>
          </cell>
          <cell r="AD53">
            <v>5.4955352374233416E-3</v>
          </cell>
          <cell r="AE53">
            <v>3.6530483825651463E-5</v>
          </cell>
          <cell r="AF53">
            <v>5.2554037105673529E-3</v>
          </cell>
          <cell r="AG53">
            <v>6.344330411323356E-3</v>
          </cell>
          <cell r="AH53">
            <v>8.2320228976556255E-3</v>
          </cell>
          <cell r="AI53">
            <v>3.5984331859098832E-3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1.0047383360251143E-4</v>
          </cell>
          <cell r="AO53">
            <v>5.0237303341998203E-3</v>
          </cell>
          <cell r="AP53">
            <v>3.3153059080788264E-2</v>
          </cell>
          <cell r="AQ53">
            <v>6.9529370806029347E-2</v>
          </cell>
          <cell r="AR53">
            <v>6.4234131180393741E-2</v>
          </cell>
          <cell r="AS53">
            <v>9.1064979741926951E-3</v>
          </cell>
          <cell r="AT53">
            <v>0</v>
          </cell>
          <cell r="AU53">
            <v>1</v>
          </cell>
        </row>
        <row r="54">
          <cell r="A54" t="str">
            <v>PRC</v>
          </cell>
          <cell r="B54">
            <v>0</v>
          </cell>
          <cell r="C54">
            <v>2.9885205094451152E-3</v>
          </cell>
          <cell r="D54">
            <v>0</v>
          </cell>
          <cell r="E54">
            <v>1.4942602547225576E-3</v>
          </cell>
          <cell r="F54">
            <v>1.7433036305096506E-3</v>
          </cell>
          <cell r="G54">
            <v>2.8462906516122693E-2</v>
          </cell>
          <cell r="H54">
            <v>0.12853980693872369</v>
          </cell>
          <cell r="I54">
            <v>0.12836027645901155</v>
          </cell>
          <cell r="J54">
            <v>0</v>
          </cell>
          <cell r="K54">
            <v>0</v>
          </cell>
          <cell r="L54">
            <v>1.3614371209694415E-2</v>
          </cell>
          <cell r="M54">
            <v>0</v>
          </cell>
          <cell r="N54">
            <v>1.6367130656727749E-3</v>
          </cell>
          <cell r="O54">
            <v>2.1642666294700894E-2</v>
          </cell>
          <cell r="P54">
            <v>8.550661905430737E-2</v>
          </cell>
          <cell r="Q54">
            <v>0.20117368366761704</v>
          </cell>
          <cell r="R54">
            <v>0.31408059677162631</v>
          </cell>
          <cell r="S54">
            <v>8.3014458595697654E-3</v>
          </cell>
          <cell r="T54">
            <v>4.3167518469762779E-3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7.6373301908041836E-3</v>
          </cell>
          <cell r="AQ54">
            <v>4.9808675157418589E-3</v>
          </cell>
          <cell r="AR54">
            <v>4.5519880214753901E-2</v>
          </cell>
          <cell r="AS54">
            <v>0</v>
          </cell>
          <cell r="AT54">
            <v>0</v>
          </cell>
          <cell r="AU54">
            <v>1</v>
          </cell>
        </row>
        <row r="55">
          <cell r="A55" t="str">
            <v>PRCA</v>
          </cell>
          <cell r="B55">
            <v>3.2917243496180535E-3</v>
          </cell>
          <cell r="C55">
            <v>2.027257471550181E-3</v>
          </cell>
          <cell r="D55">
            <v>1.421135894542434E-2</v>
          </cell>
          <cell r="E55">
            <v>4.9667907348721764E-2</v>
          </cell>
          <cell r="F55">
            <v>0.10809524660951284</v>
          </cell>
          <cell r="G55">
            <v>0.12656090693031613</v>
          </cell>
          <cell r="H55">
            <v>7.3766506617763739E-2</v>
          </cell>
          <cell r="I55">
            <v>1.7869210241129894E-2</v>
          </cell>
          <cell r="J55">
            <v>6.1817774012324434E-3</v>
          </cell>
          <cell r="K55">
            <v>9.1084907225669146E-3</v>
          </cell>
          <cell r="L55">
            <v>1.1159164526111483E-2</v>
          </cell>
          <cell r="M55">
            <v>9.1834889766000918E-2</v>
          </cell>
          <cell r="N55">
            <v>3.9845966714428346E-2</v>
          </cell>
          <cell r="O55">
            <v>5.0108438985383773E-2</v>
          </cell>
          <cell r="P55">
            <v>9.8597772936546105E-2</v>
          </cell>
          <cell r="Q55">
            <v>6.0676766864440256E-2</v>
          </cell>
          <cell r="R55">
            <v>2.1994073537723147E-2</v>
          </cell>
          <cell r="S55">
            <v>6.5341032721988332E-3</v>
          </cell>
          <cell r="T55">
            <v>1.6586058224061597E-3</v>
          </cell>
          <cell r="U55">
            <v>1.2708876002196106E-3</v>
          </cell>
          <cell r="V55">
            <v>5.9744526226735529E-5</v>
          </cell>
          <cell r="W55">
            <v>2.1278922658957082E-2</v>
          </cell>
          <cell r="X55">
            <v>7.8907608759805469E-3</v>
          </cell>
          <cell r="Y55">
            <v>2.8181380295629966E-4</v>
          </cell>
          <cell r="Z55">
            <v>1.299281672980235E-2</v>
          </cell>
          <cell r="AA55">
            <v>0</v>
          </cell>
          <cell r="AB55">
            <v>3.9527279123156324E-3</v>
          </cell>
          <cell r="AC55">
            <v>1.6065947448093526E-4</v>
          </cell>
          <cell r="AD55">
            <v>0</v>
          </cell>
          <cell r="AE55">
            <v>1.0978734180126337E-3</v>
          </cell>
          <cell r="AF55">
            <v>2.3632130060659514E-3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1.9121877227826314E-3</v>
          </cell>
          <cell r="AO55">
            <v>1.9787749352147815E-2</v>
          </cell>
          <cell r="AP55">
            <v>5.5943009172351864E-2</v>
          </cell>
          <cell r="AQ55">
            <v>6.1616362382234904E-2</v>
          </cell>
          <cell r="AR55">
            <v>1.5603657040122234E-2</v>
          </cell>
          <cell r="AS55">
            <v>5.9744526226735524E-4</v>
          </cell>
          <cell r="AT55">
            <v>0</v>
          </cell>
          <cell r="AU55">
            <v>0.99999999999999978</v>
          </cell>
        </row>
        <row r="56">
          <cell r="A56" t="str">
            <v>PRCVN</v>
          </cell>
          <cell r="B56">
            <v>9.1331883498962842E-4</v>
          </cell>
          <cell r="C56">
            <v>2.2108486831022667E-3</v>
          </cell>
          <cell r="D56">
            <v>1.4450798285758244E-2</v>
          </cell>
          <cell r="E56">
            <v>4.9729664682920553E-2</v>
          </cell>
          <cell r="F56">
            <v>0.10041021574979407</v>
          </cell>
          <cell r="G56">
            <v>0.10972140570297315</v>
          </cell>
          <cell r="H56">
            <v>6.8434357121126568E-2</v>
          </cell>
          <cell r="I56">
            <v>1.2620078008899005E-2</v>
          </cell>
          <cell r="J56">
            <v>9.5790310828751651E-3</v>
          </cell>
          <cell r="K56">
            <v>2.7406967362446208E-3</v>
          </cell>
          <cell r="L56">
            <v>9.5764682518799729E-3</v>
          </cell>
          <cell r="M56">
            <v>0.13958662028786908</v>
          </cell>
          <cell r="N56">
            <v>5.2550537288833944E-2</v>
          </cell>
          <cell r="O56">
            <v>4.5587068555252415E-2</v>
          </cell>
          <cell r="P56">
            <v>0.10759936434349236</v>
          </cell>
          <cell r="Q56">
            <v>6.0589265374008494E-2</v>
          </cell>
          <cell r="R56">
            <v>2.7405292939367724E-2</v>
          </cell>
          <cell r="S56">
            <v>5.3704613183731854E-3</v>
          </cell>
          <cell r="T56">
            <v>1.7960753560276363E-3</v>
          </cell>
          <cell r="U56">
            <v>1.264029881469105E-3</v>
          </cell>
          <cell r="V56">
            <v>7.6778344958311796E-5</v>
          </cell>
          <cell r="W56">
            <v>8.3163010222009094E-3</v>
          </cell>
          <cell r="X56">
            <v>2.8214061081538516E-3</v>
          </cell>
          <cell r="Y56">
            <v>1.7648122563458698E-4</v>
          </cell>
          <cell r="Z56">
            <v>1.1512333191817822E-2</v>
          </cell>
          <cell r="AA56">
            <v>0</v>
          </cell>
          <cell r="AB56">
            <v>1.0513599836799114E-3</v>
          </cell>
          <cell r="AC56">
            <v>9.0254373299604776E-5</v>
          </cell>
          <cell r="AD56">
            <v>0</v>
          </cell>
          <cell r="AE56">
            <v>9.7277479190561913E-4</v>
          </cell>
          <cell r="AF56">
            <v>4.2168968378498376E-3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2.7738924778676483E-3</v>
          </cell>
          <cell r="AO56">
            <v>1.7551901777521629E-2</v>
          </cell>
          <cell r="AP56">
            <v>6.227336487385654E-2</v>
          </cell>
          <cell r="AQ56">
            <v>5.2399245451426338E-2</v>
          </cell>
          <cell r="AR56">
            <v>1.3274385780191661E-2</v>
          </cell>
          <cell r="AS56">
            <v>3.5702527437846392E-4</v>
          </cell>
          <cell r="AT56">
            <v>0</v>
          </cell>
          <cell r="AU56">
            <v>1</v>
          </cell>
        </row>
        <row r="57">
          <cell r="A57" t="str">
            <v>PSAV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1</v>
          </cell>
        </row>
        <row r="58">
          <cell r="A58" t="str">
            <v>REVREQ</v>
          </cell>
          <cell r="B58">
            <v>1.5429951297683719E-4</v>
          </cell>
          <cell r="C58">
            <v>1.2250613407951614E-3</v>
          </cell>
          <cell r="D58">
            <v>1.068031824543016E-2</v>
          </cell>
          <cell r="E58">
            <v>4.2777598619680966E-2</v>
          </cell>
          <cell r="F58">
            <v>9.8582377209426322E-2</v>
          </cell>
          <cell r="G58">
            <v>0.10563453363853403</v>
          </cell>
          <cell r="H58">
            <v>7.7449175773437087E-2</v>
          </cell>
          <cell r="I58">
            <v>3.4937276132286317E-2</v>
          </cell>
          <cell r="J58">
            <v>1.3275212158086379E-2</v>
          </cell>
          <cell r="K58">
            <v>3.6700480623896334E-3</v>
          </cell>
          <cell r="L58">
            <v>1.0234318080079833E-2</v>
          </cell>
          <cell r="M58">
            <v>7.5335157332406907E-2</v>
          </cell>
          <cell r="N58">
            <v>5.8521603954397601E-2</v>
          </cell>
          <cell r="O58">
            <v>5.5309311040339731E-2</v>
          </cell>
          <cell r="P58">
            <v>7.8354023129206959E-2</v>
          </cell>
          <cell r="Q58">
            <v>4.5372579990750603E-2</v>
          </cell>
          <cell r="R58">
            <v>2.0405737025160298E-2</v>
          </cell>
          <cell r="S58">
            <v>2.9068416231591101E-3</v>
          </cell>
          <cell r="T58">
            <v>2.2704825910747329E-3</v>
          </cell>
          <cell r="U58">
            <v>2.4326599190086424E-3</v>
          </cell>
          <cell r="V58">
            <v>5.1896744938851038E-3</v>
          </cell>
          <cell r="W58">
            <v>2.6921436437028975E-2</v>
          </cell>
          <cell r="X58">
            <v>3.0164982995707166E-2</v>
          </cell>
          <cell r="Y58">
            <v>3.0813692307442804E-2</v>
          </cell>
          <cell r="Z58">
            <v>1.7677328744796134E-2</v>
          </cell>
          <cell r="AA58">
            <v>5.1783220809297299E-3</v>
          </cell>
          <cell r="AB58">
            <v>5.5529517084570617E-3</v>
          </cell>
          <cell r="AC58">
            <v>5.8594668582521506E-3</v>
          </cell>
          <cell r="AD58">
            <v>3.0765039109062627E-3</v>
          </cell>
          <cell r="AE58">
            <v>1.4595959514051854E-5</v>
          </cell>
          <cell r="AF58">
            <v>5.2010269068404778E-3</v>
          </cell>
          <cell r="AG58">
            <v>5.6372839189826936E-3</v>
          </cell>
          <cell r="AH58">
            <v>6.3038327367910619E-3</v>
          </cell>
          <cell r="AI58">
            <v>2.5997025667805693E-3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1.0282384003696231E-4</v>
          </cell>
          <cell r="AO58">
            <v>4.3213727508535273E-3</v>
          </cell>
          <cell r="AP58">
            <v>2.5194193064513017E-2</v>
          </cell>
          <cell r="AQ58">
            <v>4.3888685086816412E-2</v>
          </cell>
          <cell r="AR58">
            <v>3.2956799101024864E-2</v>
          </cell>
          <cell r="AS58">
            <v>3.8167091518136781E-3</v>
          </cell>
          <cell r="AT58">
            <v>0</v>
          </cell>
          <cell r="AU58">
            <v>0.99999999999999989</v>
          </cell>
        </row>
        <row r="59">
          <cell r="A59" t="str">
            <v>TEMPER</v>
          </cell>
          <cell r="B59">
            <v>1.392246621062613E-4</v>
          </cell>
          <cell r="C59">
            <v>1.1053745273794438E-3</v>
          </cell>
          <cell r="D59">
            <v>1.0811881148945516E-2</v>
          </cell>
          <cell r="E59">
            <v>5.0518067110615399E-2</v>
          </cell>
          <cell r="F59">
            <v>0.11788447880186609</v>
          </cell>
          <cell r="G59">
            <v>0.1319994678271931</v>
          </cell>
          <cell r="H59">
            <v>0.10588004783533805</v>
          </cell>
          <cell r="I59">
            <v>5.3898956637625568E-2</v>
          </cell>
          <cell r="J59">
            <v>2.5089835460318309E-2</v>
          </cell>
          <cell r="K59">
            <v>3.3114893983925871E-3</v>
          </cell>
          <cell r="L59">
            <v>9.2344392350804834E-3</v>
          </cell>
          <cell r="M59">
            <v>7.6263155151168355E-2</v>
          </cell>
          <cell r="N59">
            <v>6.911089942830366E-2</v>
          </cell>
          <cell r="O59">
            <v>6.6138690194390046E-2</v>
          </cell>
          <cell r="P59">
            <v>9.791011517659623E-2</v>
          </cell>
          <cell r="Q59">
            <v>6.2028432089280307E-2</v>
          </cell>
          <cell r="R59">
            <v>3.1480643508482092E-2</v>
          </cell>
          <cell r="S59">
            <v>5.2926178993067952E-3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5.9518027980092461E-5</v>
          </cell>
          <cell r="AO59">
            <v>2.8049811919140504E-3</v>
          </cell>
          <cell r="AP59">
            <v>1.7113001921821466E-2</v>
          </cell>
          <cell r="AQ59">
            <v>3.2190053289392846E-2</v>
          </cell>
          <cell r="AR59">
            <v>2.6227033286721484E-2</v>
          </cell>
          <cell r="AS59">
            <v>3.5075961897817393E-3</v>
          </cell>
          <cell r="AT59">
            <v>0</v>
          </cell>
          <cell r="AU59">
            <v>0.99999999999999978</v>
          </cell>
        </row>
        <row r="60">
          <cell r="A60" t="str">
            <v>TEMPER-A</v>
          </cell>
          <cell r="B60">
            <v>1.4601932297254148E-4</v>
          </cell>
          <cell r="C60">
            <v>1.1593207530706624E-3</v>
          </cell>
          <cell r="D60">
            <v>1.1339539572548242E-2</v>
          </cell>
          <cell r="E60">
            <v>5.2983529252478088E-2</v>
          </cell>
          <cell r="F60">
            <v>0.12363766248885921</v>
          </cell>
          <cell r="G60">
            <v>0.13844151340192537</v>
          </cell>
          <cell r="H60">
            <v>0.11104737240745702</v>
          </cell>
          <cell r="I60">
            <v>5.6529418266036559E-2</v>
          </cell>
          <cell r="J60">
            <v>2.6314309059783887E-2</v>
          </cell>
          <cell r="K60">
            <v>3.4731019107446482E-3</v>
          </cell>
          <cell r="L60">
            <v>9.6851128581542049E-3</v>
          </cell>
          <cell r="M60">
            <v>7.9985069559186092E-2</v>
          </cell>
          <cell r="N60">
            <v>7.2483758206876331E-2</v>
          </cell>
          <cell r="O60">
            <v>6.9366494544655655E-2</v>
          </cell>
          <cell r="P60">
            <v>0.10268847856379303</v>
          </cell>
          <cell r="Q60">
            <v>6.5055641160846056E-2</v>
          </cell>
          <cell r="R60">
            <v>3.3017011370730112E-2</v>
          </cell>
          <cell r="S60">
            <v>5.5509165597348335E-3</v>
          </cell>
          <cell r="T60">
            <v>6.8335106325372513E-5</v>
          </cell>
          <cell r="U60">
            <v>1.9736454384007687E-4</v>
          </cell>
          <cell r="V60">
            <v>6.2245740749562717E-4</v>
          </cell>
          <cell r="W60">
            <v>4.9342796998092268E-4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2.5953343639771248E-5</v>
          </cell>
          <cell r="AO60">
            <v>1.2231359681673278E-3</v>
          </cell>
          <cell r="AP60">
            <v>7.4622704188662594E-3</v>
          </cell>
          <cell r="AQ60">
            <v>1.4036747237015288E-2</v>
          </cell>
          <cell r="AR60">
            <v>1.1436521515290709E-2</v>
          </cell>
          <cell r="AS60">
            <v>1.5295172295259295E-3</v>
          </cell>
          <cell r="AT60">
            <v>0</v>
          </cell>
          <cell r="AU60">
            <v>1</v>
          </cell>
        </row>
      </sheetData>
      <sheetData sheetId="2">
        <row r="131">
          <cell r="A131" t="str">
            <v>RATIO</v>
          </cell>
          <cell r="B131" t="str">
            <v>_0101</v>
          </cell>
          <cell r="C131" t="str">
            <v>_0102</v>
          </cell>
          <cell r="D131" t="str">
            <v>_0103</v>
          </cell>
          <cell r="E131" t="str">
            <v>_0104</v>
          </cell>
          <cell r="F131" t="str">
            <v>_0105</v>
          </cell>
          <cell r="G131" t="str">
            <v>_0106</v>
          </cell>
          <cell r="H131" t="str">
            <v>_0107</v>
          </cell>
          <cell r="I131" t="str">
            <v>_0108</v>
          </cell>
          <cell r="J131" t="str">
            <v>_0109</v>
          </cell>
          <cell r="K131" t="str">
            <v>_0201</v>
          </cell>
          <cell r="L131" t="str">
            <v>_0202</v>
          </cell>
          <cell r="M131" t="str">
            <v>_0203</v>
          </cell>
          <cell r="N131" t="str">
            <v>_0204</v>
          </cell>
          <cell r="O131" t="str">
            <v>_0205</v>
          </cell>
          <cell r="P131" t="str">
            <v>_0206</v>
          </cell>
          <cell r="Q131" t="str">
            <v>_0207</v>
          </cell>
          <cell r="R131" t="str">
            <v>_0208</v>
          </cell>
          <cell r="S131" t="str">
            <v>_0209</v>
          </cell>
          <cell r="T131" t="str">
            <v>_0303</v>
          </cell>
          <cell r="U131" t="str">
            <v>_0304</v>
          </cell>
          <cell r="V131" t="str">
            <v>_0305</v>
          </cell>
          <cell r="W131" t="str">
            <v>_0406</v>
          </cell>
          <cell r="X131" t="str">
            <v>_0407</v>
          </cell>
          <cell r="Y131" t="str">
            <v>_0408</v>
          </cell>
          <cell r="Z131" t="str">
            <v>_0409</v>
          </cell>
          <cell r="AA131" t="str">
            <v>_0505</v>
          </cell>
          <cell r="AB131" t="str">
            <v>_0506</v>
          </cell>
          <cell r="AC131" t="str">
            <v>_0507</v>
          </cell>
          <cell r="AD131" t="str">
            <v>_0508</v>
          </cell>
          <cell r="AE131" t="str">
            <v>_0509</v>
          </cell>
          <cell r="AF131" t="str">
            <v>_0535</v>
          </cell>
          <cell r="AG131" t="str">
            <v>_0536</v>
          </cell>
          <cell r="AH131" t="str">
            <v>_0537</v>
          </cell>
          <cell r="AI131" t="str">
            <v>_0538</v>
          </cell>
          <cell r="AJ131" t="str">
            <v>_0539</v>
          </cell>
          <cell r="AK131" t="str">
            <v>M1</v>
          </cell>
          <cell r="AL131" t="str">
            <v>M2</v>
          </cell>
          <cell r="AM131" t="str">
            <v>M3</v>
          </cell>
          <cell r="AN131" t="str">
            <v>M4</v>
          </cell>
          <cell r="AO131" t="str">
            <v>M5</v>
          </cell>
          <cell r="AP131" t="str">
            <v>M6</v>
          </cell>
          <cell r="AQ131" t="str">
            <v>M7</v>
          </cell>
          <cell r="AR131" t="str">
            <v>M8</v>
          </cell>
          <cell r="AS131" t="str">
            <v>M9</v>
          </cell>
          <cell r="AT131" t="str">
            <v>M10</v>
          </cell>
          <cell r="AU131" t="str">
            <v>Total</v>
          </cell>
        </row>
        <row r="132">
          <cell r="A132" t="str">
            <v>BASETARC</v>
          </cell>
          <cell r="B132">
            <v>5.4045821045732584E-5</v>
          </cell>
          <cell r="C132">
            <v>4.2909692141801905E-4</v>
          </cell>
          <cell r="D132">
            <v>6.9761078304013801E-3</v>
          </cell>
          <cell r="E132">
            <v>3.5610826899954609E-2</v>
          </cell>
          <cell r="F132">
            <v>9.8677649450256782E-2</v>
          </cell>
          <cell r="G132">
            <v>0.12677487681246097</v>
          </cell>
          <cell r="H132">
            <v>0.11764356286133063</v>
          </cell>
          <cell r="I132">
            <v>6.989338731274336E-2</v>
          </cell>
          <cell r="J132">
            <v>3.9154481387352016E-2</v>
          </cell>
          <cell r="K132">
            <v>1.2854918138265508E-3</v>
          </cell>
          <cell r="L132">
            <v>3.5847301965504755E-3</v>
          </cell>
          <cell r="M132">
            <v>4.9206977628779153E-2</v>
          </cell>
          <cell r="N132">
            <v>4.8717150461291936E-2</v>
          </cell>
          <cell r="O132">
            <v>5.5362763210502042E-2</v>
          </cell>
          <cell r="P132">
            <v>9.4034794189145676E-2</v>
          </cell>
          <cell r="Q132">
            <v>6.8919932497891509E-2</v>
          </cell>
          <cell r="R132">
            <v>4.0822474994938393E-2</v>
          </cell>
          <cell r="S132">
            <v>8.0142374144283896E-3</v>
          </cell>
          <cell r="T132">
            <v>1.119609143292601E-3</v>
          </cell>
          <cell r="U132">
            <v>1.0892272680592761E-3</v>
          </cell>
          <cell r="V132">
            <v>9.7491982801407699E-4</v>
          </cell>
          <cell r="W132">
            <v>1.8794942431723833E-3</v>
          </cell>
          <cell r="X132">
            <v>3.2641184623581404E-3</v>
          </cell>
          <cell r="Y132">
            <v>-1.0319895235353298E-43</v>
          </cell>
          <cell r="Z132">
            <v>-3.414391443441795E-44</v>
          </cell>
          <cell r="AA132">
            <v>5.3828338657642E-3</v>
          </cell>
          <cell r="AB132">
            <v>7.0272318321644277E-3</v>
          </cell>
          <cell r="AC132">
            <v>1.6435914214780623E-3</v>
          </cell>
          <cell r="AD132">
            <v>4.4718043986961288E-44</v>
          </cell>
          <cell r="AE132">
            <v>4.7953378646943834E-47</v>
          </cell>
          <cell r="AF132">
            <v>5.7913591119834818E-3</v>
          </cell>
          <cell r="AG132">
            <v>1.0854156483364409E-2</v>
          </cell>
          <cell r="AH132">
            <v>2.0282773347113053E-3</v>
          </cell>
          <cell r="AI132">
            <v>5.5100673064879962E-45</v>
          </cell>
          <cell r="AJ132">
            <v>0</v>
          </cell>
          <cell r="AK132">
            <v>2.1951404551487587E-8</v>
          </cell>
          <cell r="AL132">
            <v>0</v>
          </cell>
          <cell r="AM132">
            <v>3.0292938281052866E-6</v>
          </cell>
          <cell r="AN132">
            <v>6.4107900145044888E-5</v>
          </cell>
          <cell r="AO132">
            <v>5.3507457439489533E-3</v>
          </cell>
          <cell r="AP132">
            <v>2.7340803692513484E-2</v>
          </cell>
          <cell r="AQ132">
            <v>3.9636710230468164E-2</v>
          </cell>
          <cell r="AR132">
            <v>1.8175020731281809E-2</v>
          </cell>
          <cell r="AS132">
            <v>3.2121537577296665E-3</v>
          </cell>
          <cell r="AT132">
            <v>0</v>
          </cell>
          <cell r="AU132">
            <v>1</v>
          </cell>
        </row>
        <row r="133">
          <cell r="A133" t="str">
            <v>BASETARD</v>
          </cell>
          <cell r="B133">
            <v>3.8370095167548531E-3</v>
          </cell>
          <cell r="C133">
            <v>4.6565114101694491E-3</v>
          </cell>
          <cell r="D133">
            <v>2.7918907654209377E-2</v>
          </cell>
          <cell r="E133">
            <v>6.6923644328915302E-2</v>
          </cell>
          <cell r="F133">
            <v>9.0730877309531888E-2</v>
          </cell>
          <cell r="G133">
            <v>7.2069435206621429E-2</v>
          </cell>
          <cell r="H133">
            <v>4.5376887327176124E-2</v>
          </cell>
          <cell r="I133">
            <v>1.9375691702430455E-2</v>
          </cell>
          <cell r="J133">
            <v>1.1389019573568667E-2</v>
          </cell>
          <cell r="K133">
            <v>2.8959546082318516E-2</v>
          </cell>
          <cell r="L133">
            <v>2.7924496000293921E-2</v>
          </cell>
          <cell r="M133">
            <v>0.14867714006935182</v>
          </cell>
          <cell r="N133">
            <v>7.6994035926897852E-2</v>
          </cell>
          <cell r="O133">
            <v>4.5893822558178136E-2</v>
          </cell>
          <cell r="P133">
            <v>4.8540406742949571E-2</v>
          </cell>
          <cell r="Q133">
            <v>2.6378506868401867E-2</v>
          </cell>
          <cell r="R133">
            <v>1.3369883369634567E-2</v>
          </cell>
          <cell r="S133">
            <v>1.9855990292811571E-3</v>
          </cell>
          <cell r="T133">
            <v>1.1875339682344841E-3</v>
          </cell>
          <cell r="U133">
            <v>1.3612837125386902E-3</v>
          </cell>
          <cell r="V133">
            <v>2.8530275363222446E-3</v>
          </cell>
          <cell r="W133">
            <v>2.2994739924049299E-2</v>
          </cell>
          <cell r="X133">
            <v>3.4724100733111718E-2</v>
          </cell>
          <cell r="Y133">
            <v>3.4527004788910159E-2</v>
          </cell>
          <cell r="Z133">
            <v>2.5893027136018813E-2</v>
          </cell>
          <cell r="AA133">
            <v>4.8164244218126097E-3</v>
          </cell>
          <cell r="AB133">
            <v>4.7916094347533267E-3</v>
          </cell>
          <cell r="AC133">
            <v>5.6599322119395496E-3</v>
          </cell>
          <cell r="AD133">
            <v>3.2395599713474612E-3</v>
          </cell>
          <cell r="AE133">
            <v>7.7285859627911744E-5</v>
          </cell>
          <cell r="AF133">
            <v>3.8271987369251112E-3</v>
          </cell>
          <cell r="AG133">
            <v>4.4348137622768789E-3</v>
          </cell>
          <cell r="AH133">
            <v>5.1943941124153632E-3</v>
          </cell>
          <cell r="AI133">
            <v>4.481056981240703E-3</v>
          </cell>
          <cell r="AJ133">
            <v>4.4208672729382234E-4</v>
          </cell>
          <cell r="AK133">
            <v>0</v>
          </cell>
          <cell r="AL133">
            <v>0</v>
          </cell>
          <cell r="AM133">
            <v>0</v>
          </cell>
          <cell r="AN133">
            <v>3.0883183713777379E-4</v>
          </cell>
          <cell r="AO133">
            <v>4.3302042081903129E-3</v>
          </cell>
          <cell r="AP133">
            <v>2.0494988672760454E-2</v>
          </cell>
          <cell r="AQ133">
            <v>2.9030092462878614E-2</v>
          </cell>
          <cell r="AR133">
            <v>2.1199769627222569E-2</v>
          </cell>
          <cell r="AS133">
            <v>3.129612496307332E-3</v>
          </cell>
          <cell r="AT133">
            <v>0</v>
          </cell>
          <cell r="AU133">
            <v>1</v>
          </cell>
        </row>
        <row r="134">
          <cell r="A134" t="str">
            <v>BASETAREE</v>
          </cell>
          <cell r="B134">
            <v>3.5646230268780854E-5</v>
          </cell>
          <cell r="C134">
            <v>4.430017771683389E-4</v>
          </cell>
          <cell r="D134">
            <v>7.7551339918150606E-3</v>
          </cell>
          <cell r="E134">
            <v>3.5570625239640663E-2</v>
          </cell>
          <cell r="F134">
            <v>8.6353289494098956E-2</v>
          </cell>
          <cell r="G134">
            <v>0.11041318272071754</v>
          </cell>
          <cell r="H134">
            <v>0.10459516042988964</v>
          </cell>
          <cell r="I134">
            <v>5.8672814866798206E-2</v>
          </cell>
          <cell r="J134">
            <v>3.3735214420161981E-2</v>
          </cell>
          <cell r="K134">
            <v>2.2516653131713084E-4</v>
          </cell>
          <cell r="L134">
            <v>2.6127894385216399E-3</v>
          </cell>
          <cell r="M134">
            <v>4.7156459242779149E-2</v>
          </cell>
          <cell r="N134">
            <v>4.7042265773400614E-2</v>
          </cell>
          <cell r="O134">
            <v>5.0627295594442408E-2</v>
          </cell>
          <cell r="P134">
            <v>8.7676784060186572E-2</v>
          </cell>
          <cell r="Q134">
            <v>6.315044753159782E-2</v>
          </cell>
          <cell r="R134">
            <v>3.7589533218825417E-2</v>
          </cell>
          <cell r="S134">
            <v>6.9522299590137225E-3</v>
          </cell>
          <cell r="T134">
            <v>8.7097977579102888E-4</v>
          </cell>
          <cell r="U134">
            <v>1.0292997995068969E-3</v>
          </cell>
          <cell r="V134">
            <v>2.7274813407803526E-3</v>
          </cell>
          <cell r="W134">
            <v>1.1329574740643507E-2</v>
          </cell>
          <cell r="X134">
            <v>2.090718695039321E-2</v>
          </cell>
          <cell r="Y134">
            <v>2.8629778682005287E-2</v>
          </cell>
          <cell r="Z134">
            <v>9.4374333295591129E-3</v>
          </cell>
          <cell r="AA134">
            <v>2.487859249054614E-3</v>
          </cell>
          <cell r="AB134">
            <v>3.3375619845306369E-3</v>
          </cell>
          <cell r="AC134">
            <v>-3.7557241285308893E-3</v>
          </cell>
          <cell r="AD134">
            <v>-9.3806318762800801E-3</v>
          </cell>
          <cell r="AE134">
            <v>-2.1640044108325109E-4</v>
          </cell>
          <cell r="AF134">
            <v>1.2343628145310368E-2</v>
          </cell>
          <cell r="AG134">
            <v>1.6576402973039125E-2</v>
          </cell>
          <cell r="AH134">
            <v>9.0254313911901501E-3</v>
          </cell>
          <cell r="AI134">
            <v>1.6451301386131234E-3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6.2759536056964592E-5</v>
          </cell>
          <cell r="AO134">
            <v>5.0267202221754162E-3</v>
          </cell>
          <cell r="AP134">
            <v>2.8280504370354682E-2</v>
          </cell>
          <cell r="AQ134">
            <v>4.4086753541255547E-2</v>
          </cell>
          <cell r="AR134">
            <v>2.9674953718423748E-2</v>
          </cell>
          <cell r="AS134">
            <v>5.2662760365666476E-3</v>
          </cell>
          <cell r="AT134">
            <v>0</v>
          </cell>
          <cell r="AU134">
            <v>1</v>
          </cell>
        </row>
        <row r="135">
          <cell r="A135" t="str">
            <v>BASETAREP</v>
          </cell>
          <cell r="B135">
            <v>5.0716340884083338E-5</v>
          </cell>
          <cell r="C135">
            <v>5.0517794088099941E-4</v>
          </cell>
          <cell r="D135">
            <v>8.0471850400216736E-3</v>
          </cell>
          <cell r="E135">
            <v>3.6760071512064139E-2</v>
          </cell>
          <cell r="F135">
            <v>9.0681189122437139E-2</v>
          </cell>
          <cell r="G135">
            <v>0.11368033212305197</v>
          </cell>
          <cell r="H135">
            <v>0.10380130805890427</v>
          </cell>
          <cell r="I135">
            <v>5.9133559755728093E-2</v>
          </cell>
          <cell r="J135">
            <v>3.2329508854382044E-2</v>
          </cell>
          <cell r="K135">
            <v>6.5058567182568587E-4</v>
          </cell>
          <cell r="L135">
            <v>3.2047565476367463E-3</v>
          </cell>
          <cell r="M135">
            <v>4.9906060521823864E-2</v>
          </cell>
          <cell r="N135">
            <v>4.7821330741371335E-2</v>
          </cell>
          <cell r="O135">
            <v>5.1298425020677302E-2</v>
          </cell>
          <cell r="P135">
            <v>8.676925931581432E-2</v>
          </cell>
          <cell r="Q135">
            <v>6.1867098007015814E-2</v>
          </cell>
          <cell r="R135">
            <v>3.7171199621601987E-2</v>
          </cell>
          <cell r="S135">
            <v>6.6685285300523344E-3</v>
          </cell>
          <cell r="T135">
            <v>1.390063799641875E-3</v>
          </cell>
          <cell r="U135">
            <v>1.3689807120605786E-3</v>
          </cell>
          <cell r="V135">
            <v>2.0756016954536658E-3</v>
          </cell>
          <cell r="W135">
            <v>1.4367683726985395E-2</v>
          </cell>
          <cell r="X135">
            <v>1.8456195383641912E-2</v>
          </cell>
          <cell r="Y135">
            <v>1.5941956181263005E-2</v>
          </cell>
          <cell r="Z135">
            <v>3.7242152183371346E-2</v>
          </cell>
          <cell r="AA135">
            <v>-9.0903241798138915E-3</v>
          </cell>
          <cell r="AB135">
            <v>-1.5358158408067441E-2</v>
          </cell>
          <cell r="AC135">
            <v>-1.6979699913028404E-2</v>
          </cell>
          <cell r="AD135">
            <v>-1.3166785841110131E-2</v>
          </cell>
          <cell r="AE135">
            <v>-1.6270841891549112E-5</v>
          </cell>
          <cell r="AF135">
            <v>-1.4932234801246082E-3</v>
          </cell>
          <cell r="AG135">
            <v>-2.4487247789151166E-3</v>
          </cell>
          <cell r="AH135">
            <v>-5.4022614415962537E-3</v>
          </cell>
          <cell r="AI135">
            <v>-5.4046836985628048E-4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1.6057172026039167E-4</v>
          </cell>
          <cell r="AO135">
            <v>7.7016058619637576E-3</v>
          </cell>
          <cell r="AP135">
            <v>4.3945071889251328E-2</v>
          </cell>
          <cell r="AQ135">
            <v>7.7943177704154765E-2</v>
          </cell>
          <cell r="AR135">
            <v>4.7172685508333756E-2</v>
          </cell>
          <cell r="AS135">
            <v>6.3838781618480549E-3</v>
          </cell>
          <cell r="AT135">
            <v>0</v>
          </cell>
          <cell r="AU135">
            <v>1</v>
          </cell>
        </row>
        <row r="136">
          <cell r="A136" t="str">
            <v>BASETARF</v>
          </cell>
          <cell r="B136">
            <v>5.1858649300434197E-5</v>
          </cell>
          <cell r="C136">
            <v>4.1173186627849472E-4</v>
          </cell>
          <cell r="D136">
            <v>6.6937679721720883E-3</v>
          </cell>
          <cell r="E136">
            <v>3.4169573297091374E-2</v>
          </cell>
          <cell r="F136">
            <v>9.4683936918001879E-2</v>
          </cell>
          <cell r="G136">
            <v>0.12164154254217475</v>
          </cell>
          <cell r="H136">
            <v>0.11287997147970034</v>
          </cell>
          <cell r="I136">
            <v>6.7063283142848665E-2</v>
          </cell>
          <cell r="J136">
            <v>3.7569070941756232E-2</v>
          </cell>
          <cell r="K136">
            <v>1.2334694498470173E-3</v>
          </cell>
          <cell r="L136">
            <v>3.4396603197550295E-3</v>
          </cell>
          <cell r="M136">
            <v>4.7215452923977955E-2</v>
          </cell>
          <cell r="N136">
            <v>4.67454532350291E-2</v>
          </cell>
          <cell r="O136">
            <v>5.3122104231636706E-2</v>
          </cell>
          <cell r="P136">
            <v>9.0227162553072129E-2</v>
          </cell>
          <cell r="Q136">
            <v>6.6129245200733766E-2</v>
          </cell>
          <cell r="R136">
            <v>3.916950235831914E-2</v>
          </cell>
          <cell r="S136">
            <v>7.6897277319840336E-3</v>
          </cell>
          <cell r="T136">
            <v>1.0209990953667101E-3</v>
          </cell>
          <cell r="U136">
            <v>9.3444492210660796E-4</v>
          </cell>
          <cell r="V136">
            <v>1.5716032931055695E-3</v>
          </cell>
          <cell r="W136">
            <v>4.9495490812014164E-3</v>
          </cell>
          <cell r="X136">
            <v>7.1015599711668799E-3</v>
          </cell>
          <cell r="Y136">
            <v>7.0618470323863067E-3</v>
          </cell>
          <cell r="Z136">
            <v>-4.8651502440432586E-42</v>
          </cell>
          <cell r="AA136">
            <v>8.4473856381145993E-3</v>
          </cell>
          <cell r="AB136">
            <v>6.9719243208150967E-3</v>
          </cell>
          <cell r="AC136">
            <v>1.0737914748606281E-2</v>
          </cell>
          <cell r="AD136">
            <v>2.3911404065435498E-4</v>
          </cell>
          <cell r="AE136">
            <v>1.0534398136017279E-43</v>
          </cell>
          <cell r="AF136">
            <v>7.6453026092691305E-3</v>
          </cell>
          <cell r="AG136">
            <v>1.1042999918598287E-2</v>
          </cell>
          <cell r="AH136">
            <v>3.664676733615496E-3</v>
          </cell>
          <cell r="AI136">
            <v>-6.690558816155801E-43</v>
          </cell>
          <cell r="AJ136">
            <v>0</v>
          </cell>
          <cell r="AK136">
            <v>1.970170165091395E-8</v>
          </cell>
          <cell r="AL136">
            <v>0</v>
          </cell>
          <cell r="AM136">
            <v>2.7188348278261247E-6</v>
          </cell>
          <cell r="AN136">
            <v>5.9841552958418188E-5</v>
          </cell>
          <cell r="AO136">
            <v>4.9044959715447761E-3</v>
          </cell>
          <cell r="AP136">
            <v>2.6412904791919413E-2</v>
          </cell>
          <cell r="AQ136">
            <v>4.035897893930173E-2</v>
          </cell>
          <cell r="AR136">
            <v>2.293576027396705E-2</v>
          </cell>
          <cell r="AS136">
            <v>3.7994437150933062E-3</v>
          </cell>
          <cell r="AT136">
            <v>0</v>
          </cell>
          <cell r="AU136">
            <v>1</v>
          </cell>
        </row>
        <row r="137">
          <cell r="A137" t="str">
            <v>BASETART</v>
          </cell>
          <cell r="B137">
            <v>4.5943256264863127E-5</v>
          </cell>
          <cell r="C137">
            <v>3.6476658956647478E-4</v>
          </cell>
          <cell r="D137">
            <v>5.9304598567102851E-3</v>
          </cell>
          <cell r="E137">
            <v>3.0272796660033002E-2</v>
          </cell>
          <cell r="F137">
            <v>8.3886432353002263E-2</v>
          </cell>
          <cell r="G137">
            <v>0.10769396431113924</v>
          </cell>
          <cell r="H137">
            <v>9.9936488869477647E-2</v>
          </cell>
          <cell r="I137">
            <v>5.9373930848368547E-2</v>
          </cell>
          <cell r="J137">
            <v>3.3261293747358305E-2</v>
          </cell>
          <cell r="K137">
            <v>1.0927705174289372E-3</v>
          </cell>
          <cell r="L137">
            <v>3.0473064313548026E-3</v>
          </cell>
          <cell r="M137">
            <v>4.1831349599526689E-2</v>
          </cell>
          <cell r="N137">
            <v>4.1414494359096263E-2</v>
          </cell>
          <cell r="O137">
            <v>4.7064200625027912E-2</v>
          </cell>
          <cell r="P137">
            <v>7.9881598184410735E-2</v>
          </cell>
          <cell r="Q137">
            <v>5.8546476317444508E-2</v>
          </cell>
          <cell r="R137">
            <v>3.467839949669755E-2</v>
          </cell>
          <cell r="S137">
            <v>6.8081109533991843E-3</v>
          </cell>
          <cell r="T137">
            <v>8.5225305585393527E-4</v>
          </cell>
          <cell r="U137">
            <v>9.6422877283399246E-4</v>
          </cell>
          <cell r="V137">
            <v>2.5976256859899399E-3</v>
          </cell>
          <cell r="W137">
            <v>1.2466286003192497E-2</v>
          </cell>
          <cell r="X137">
            <v>2.1922712823722382E-2</v>
          </cell>
          <cell r="Y137">
            <v>2.6783358024973457E-2</v>
          </cell>
          <cell r="Z137">
            <v>1.2319911107844894E-2</v>
          </cell>
          <cell r="AA137">
            <v>1.0969195919996998E-2</v>
          </cell>
          <cell r="AB137">
            <v>1.435857148142955E-2</v>
          </cell>
          <cell r="AC137">
            <v>8.2617555550770425E-3</v>
          </cell>
          <cell r="AD137">
            <v>8.2311844301033682E-4</v>
          </cell>
          <cell r="AE137">
            <v>5.5265672408479752E-6</v>
          </cell>
          <cell r="AF137">
            <v>1.2770922066481538E-2</v>
          </cell>
          <cell r="AG137">
            <v>1.7093865695243866E-2</v>
          </cell>
          <cell r="AH137">
            <v>1.0527257878354805E-2</v>
          </cell>
          <cell r="AI137">
            <v>4.6805846391868283E-3</v>
          </cell>
          <cell r="AJ137">
            <v>0</v>
          </cell>
          <cell r="AK137">
            <v>1.6027799296614876E-8</v>
          </cell>
          <cell r="AL137">
            <v>0</v>
          </cell>
          <cell r="AM137">
            <v>2.211836302932853E-6</v>
          </cell>
          <cell r="AN137">
            <v>5.8774788443234776E-5</v>
          </cell>
          <cell r="AO137">
            <v>4.5884605556371343E-3</v>
          </cell>
          <cell r="AP137">
            <v>2.6232085253225425E-2</v>
          </cell>
          <cell r="AQ137">
            <v>4.190919255672973E-2</v>
          </cell>
          <cell r="AR137">
            <v>2.9449395875381236E-2</v>
          </cell>
          <cell r="AS137">
            <v>5.2319064097407497E-3</v>
          </cell>
          <cell r="AT137">
            <v>0</v>
          </cell>
          <cell r="AU137">
            <v>1</v>
          </cell>
        </row>
        <row r="138">
          <cell r="A138" t="str">
            <v>COUTGAZC</v>
          </cell>
          <cell r="B138">
            <v>4.4403995700040981E-5</v>
          </cell>
          <cell r="C138">
            <v>3.5254562674556669E-4</v>
          </cell>
          <cell r="D138">
            <v>5.7315464528822383E-3</v>
          </cell>
          <cell r="E138">
            <v>2.9257735718984101E-2</v>
          </cell>
          <cell r="F138">
            <v>8.1073225704626481E-2</v>
          </cell>
          <cell r="G138">
            <v>0.10909424606343619</v>
          </cell>
          <cell r="H138">
            <v>0.10123642794186175</v>
          </cell>
          <cell r="I138">
            <v>6.014572081855709E-2</v>
          </cell>
          <cell r="J138">
            <v>3.3693829690343603E-2</v>
          </cell>
          <cell r="K138">
            <v>1.0561588642587396E-3</v>
          </cell>
          <cell r="L138">
            <v>2.9452109553251525E-3</v>
          </cell>
          <cell r="M138">
            <v>4.0428285362248732E-2</v>
          </cell>
          <cell r="N138">
            <v>4.0025847116183656E-2</v>
          </cell>
          <cell r="O138">
            <v>4.5485860500350014E-2</v>
          </cell>
          <cell r="P138">
            <v>8.0920251975246965E-2</v>
          </cell>
          <cell r="Q138">
            <v>5.9308028509005462E-2</v>
          </cell>
          <cell r="R138">
            <v>3.5129177144923258E-2</v>
          </cell>
          <cell r="S138">
            <v>6.8965339596385377E-3</v>
          </cell>
          <cell r="T138">
            <v>3.1723110481164068E-3</v>
          </cell>
          <cell r="U138">
            <v>4.5059093407144027E-3</v>
          </cell>
          <cell r="V138">
            <v>3.2967529173581929E-3</v>
          </cell>
          <cell r="W138">
            <v>2.1297284600904683E-2</v>
          </cell>
          <cell r="X138">
            <v>1.1806577871154893E-2</v>
          </cell>
          <cell r="Y138">
            <v>0</v>
          </cell>
          <cell r="Z138">
            <v>0</v>
          </cell>
          <cell r="AA138">
            <v>1.0134961113211069E-2</v>
          </cell>
          <cell r="AB138">
            <v>9.4340276498859899E-3</v>
          </cell>
          <cell r="AC138">
            <v>7.6675283009998698E-3</v>
          </cell>
          <cell r="AD138">
            <v>0</v>
          </cell>
          <cell r="AE138">
            <v>0</v>
          </cell>
          <cell r="AF138">
            <v>9.0138216631628718E-3</v>
          </cell>
          <cell r="AG138">
            <v>1.4172964130305311E-2</v>
          </cell>
          <cell r="AH138">
            <v>3.7963030888625861E-3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1.1003345481261172E-4</v>
          </cell>
          <cell r="AO138">
            <v>6.2498618870665294E-3</v>
          </cell>
          <cell r="AP138">
            <v>4.0235550325574881E-2</v>
          </cell>
          <cell r="AQ138">
            <v>7.3395512603758484E-2</v>
          </cell>
          <cell r="AR138">
            <v>4.3220992560505662E-2</v>
          </cell>
          <cell r="AS138">
            <v>5.6645710432879559E-3</v>
          </cell>
          <cell r="AT138">
            <v>0</v>
          </cell>
          <cell r="AU138">
            <v>1</v>
          </cell>
        </row>
        <row r="139">
          <cell r="A139" t="str">
            <v>COUTGAZD</v>
          </cell>
          <cell r="B139">
            <v>2.3349758367672242E-5</v>
          </cell>
          <cell r="C139">
            <v>1.8538546066206732E-4</v>
          </cell>
          <cell r="D139">
            <v>3.0139212146080537E-3</v>
          </cell>
          <cell r="E139">
            <v>1.5385116113631855E-2</v>
          </cell>
          <cell r="F139">
            <v>4.263217935681491E-2</v>
          </cell>
          <cell r="G139">
            <v>5.4722912416281654E-2</v>
          </cell>
          <cell r="H139">
            <v>5.0781341836340949E-2</v>
          </cell>
          <cell r="I139">
            <v>3.0169776897982989E-2</v>
          </cell>
          <cell r="J139">
            <v>1.6901207840271732E-2</v>
          </cell>
          <cell r="K139">
            <v>5.5537917003928457E-4</v>
          </cell>
          <cell r="L139">
            <v>1.5487336908421507E-3</v>
          </cell>
          <cell r="M139">
            <v>2.1259125774377309E-2</v>
          </cell>
          <cell r="N139">
            <v>2.1047503858249512E-2</v>
          </cell>
          <cell r="O139">
            <v>2.3918640786724316E-2</v>
          </cell>
          <cell r="P139">
            <v>4.0590517110957201E-2</v>
          </cell>
          <cell r="Q139">
            <v>2.9749580566837547E-2</v>
          </cell>
          <cell r="R139">
            <v>1.7621194370074943E-2</v>
          </cell>
          <cell r="S139">
            <v>3.4593797696496164E-3</v>
          </cell>
          <cell r="T139">
            <v>1.9066602978860246E-3</v>
          </cell>
          <cell r="U139">
            <v>2.8641693297755048E-3</v>
          </cell>
          <cell r="V139">
            <v>8.1709101269006636E-3</v>
          </cell>
          <cell r="W139">
            <v>5.6824536616904398E-2</v>
          </cell>
          <cell r="X139">
            <v>8.5734350928492423E-2</v>
          </cell>
          <cell r="Y139">
            <v>0.10970250489148678</v>
          </cell>
          <cell r="Z139">
            <v>9.0317456287337977E-2</v>
          </cell>
          <cell r="AA139">
            <v>1.4922798194406095E-2</v>
          </cell>
          <cell r="AB139">
            <v>1.8231365832287832E-2</v>
          </cell>
          <cell r="AC139">
            <v>1.9556253338700907E-2</v>
          </cell>
          <cell r="AD139">
            <v>1.5997436424337728E-2</v>
          </cell>
          <cell r="AE139">
            <v>1.0788854422894469E-4</v>
          </cell>
          <cell r="AF139">
            <v>1.4121594489110701E-2</v>
          </cell>
          <cell r="AG139">
            <v>1.7368484044399154E-2</v>
          </cell>
          <cell r="AH139">
            <v>2.3205000749106124E-2</v>
          </cell>
          <cell r="AI139">
            <v>1.0484810120118071E-2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5.8241832459591955E-5</v>
          </cell>
          <cell r="AO139">
            <v>3.2589263205395976E-3</v>
          </cell>
          <cell r="AP139">
            <v>2.2922025280875235E-2</v>
          </cell>
          <cell r="AQ139">
            <v>5.188506101133139E-2</v>
          </cell>
          <cell r="AR139">
            <v>5.1180802355595321E-2</v>
          </cell>
          <cell r="AS139">
            <v>7.6134769910057645E-3</v>
          </cell>
          <cell r="AT139">
            <v>0</v>
          </cell>
          <cell r="AU139">
            <v>1</v>
          </cell>
        </row>
        <row r="140">
          <cell r="A140" t="str">
            <v>COUTGAZEE</v>
          </cell>
          <cell r="B140">
            <v>3.5516061965515086E-5</v>
          </cell>
          <cell r="C140">
            <v>4.4138408045138136E-4</v>
          </cell>
          <cell r="D140">
            <v>7.7268147943655259E-3</v>
          </cell>
          <cell r="E140">
            <v>3.544073302106289E-2</v>
          </cell>
          <cell r="F140">
            <v>8.6037955696103827E-2</v>
          </cell>
          <cell r="G140">
            <v>0.11000999010975822</v>
          </cell>
          <cell r="H140">
            <v>0.10421321332186986</v>
          </cell>
          <cell r="I140">
            <v>5.8458561053661436E-2</v>
          </cell>
          <cell r="J140">
            <v>3.3612024517940389E-2</v>
          </cell>
          <cell r="K140">
            <v>2.2434429723760019E-4</v>
          </cell>
          <cell r="L140">
            <v>2.6032483912513229E-3</v>
          </cell>
          <cell r="M140">
            <v>4.6984259370832795E-2</v>
          </cell>
          <cell r="N140">
            <v>4.6870482898428177E-2</v>
          </cell>
          <cell r="O140">
            <v>5.0442421370246113E-2</v>
          </cell>
          <cell r="P140">
            <v>8.7356617295542505E-2</v>
          </cell>
          <cell r="Q140">
            <v>6.2919842877369889E-2</v>
          </cell>
          <cell r="R140">
            <v>3.7452268612645404E-2</v>
          </cell>
          <cell r="S140">
            <v>6.9268427028900187E-3</v>
          </cell>
          <cell r="T140">
            <v>8.6779924425266848E-4</v>
          </cell>
          <cell r="U140">
            <v>1.0255411353383907E-3</v>
          </cell>
          <cell r="V140">
            <v>2.7175214764232698E-3</v>
          </cell>
          <cell r="W140">
            <v>1.1288202861777431E-2</v>
          </cell>
          <cell r="X140">
            <v>2.0830840783326671E-2</v>
          </cell>
          <cell r="Y140">
            <v>2.8525232151115184E-2</v>
          </cell>
          <cell r="Z140">
            <v>9.4029709285021329E-3</v>
          </cell>
          <cell r="AA140">
            <v>3.2071353109668398E-3</v>
          </cell>
          <cell r="AB140">
            <v>4.2791473413200318E-3</v>
          </cell>
          <cell r="AC140">
            <v>-2.7514759197430415E-3</v>
          </cell>
          <cell r="AD140">
            <v>-8.6304887456235616E-3</v>
          </cell>
          <cell r="AE140">
            <v>-2.168555268036812E-4</v>
          </cell>
          <cell r="AF140">
            <v>1.235976682564976E-2</v>
          </cell>
          <cell r="AG140">
            <v>1.6593590252946544E-2</v>
          </cell>
          <cell r="AH140">
            <v>9.0820221192533471E-3</v>
          </cell>
          <cell r="AI140">
            <v>1.6750022544317906E-3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6.253035888280951E-5</v>
          </cell>
          <cell r="AO140">
            <v>5.008364294006337E-3</v>
          </cell>
          <cell r="AP140">
            <v>2.8177233274319233E-2</v>
          </cell>
          <cell r="AQ140">
            <v>4.3925763224420079E-2</v>
          </cell>
          <cell r="AR140">
            <v>2.9566590552223802E-2</v>
          </cell>
          <cell r="AS140">
            <v>5.2470453293911572E-3</v>
          </cell>
          <cell r="AT140">
            <v>0</v>
          </cell>
          <cell r="AU140">
            <v>1</v>
          </cell>
        </row>
        <row r="141">
          <cell r="A141" t="str">
            <v>COUTGAZEP</v>
          </cell>
          <cell r="B141">
            <v>4.9437112868212052E-5</v>
          </cell>
          <cell r="C141">
            <v>5.1687768534307624E-4</v>
          </cell>
          <cell r="D141">
            <v>8.2800777039515345E-3</v>
          </cell>
          <cell r="E141">
            <v>3.7288714494789363E-2</v>
          </cell>
          <cell r="F141">
            <v>9.026358046105884E-2</v>
          </cell>
          <cell r="G141">
            <v>0.11293196437276583</v>
          </cell>
          <cell r="H141">
            <v>0.10320147044342698</v>
          </cell>
          <cell r="I141">
            <v>5.8283549869803331E-2</v>
          </cell>
          <cell r="J141">
            <v>3.188564514334423E-2</v>
          </cell>
          <cell r="K141">
            <v>5.2510069369615794E-4</v>
          </cell>
          <cell r="L141">
            <v>3.1335529300927359E-3</v>
          </cell>
          <cell r="M141">
            <v>5.038914382680814E-2</v>
          </cell>
          <cell r="N141">
            <v>4.82320603464131E-2</v>
          </cell>
          <cell r="O141">
            <v>5.1299694367035943E-2</v>
          </cell>
          <cell r="P141">
            <v>8.6923495134453813E-2</v>
          </cell>
          <cell r="Q141">
            <v>6.1762569135819033E-2</v>
          </cell>
          <cell r="R141">
            <v>3.716059847865625E-2</v>
          </cell>
          <cell r="S141">
            <v>6.5855268332671926E-3</v>
          </cell>
          <cell r="T141">
            <v>1.3823967211299276E-3</v>
          </cell>
          <cell r="U141">
            <v>1.3316256646189772E-3</v>
          </cell>
          <cell r="V141">
            <v>1.9582095604324793E-3</v>
          </cell>
          <cell r="W141">
            <v>1.4338180055388193E-2</v>
          </cell>
          <cell r="X141">
            <v>1.8418283603574385E-2</v>
          </cell>
          <cell r="Y141">
            <v>1.5728054278414821E-2</v>
          </cell>
          <cell r="Z141">
            <v>3.9209675446938999E-2</v>
          </cell>
          <cell r="AA141">
            <v>-8.8177047657997491E-3</v>
          </cell>
          <cell r="AB141">
            <v>-1.5300180377072207E-2</v>
          </cell>
          <cell r="AC141">
            <v>-1.7188556047985339E-2</v>
          </cell>
          <cell r="AD141">
            <v>-1.347316842785292E-2</v>
          </cell>
          <cell r="AE141">
            <v>-1.6736569561796774E-5</v>
          </cell>
          <cell r="AF141">
            <v>-1.453844089215681E-3</v>
          </cell>
          <cell r="AG141">
            <v>-2.3996469889669726E-3</v>
          </cell>
          <cell r="AH141">
            <v>-5.3339016668207213E-3</v>
          </cell>
          <cell r="AI141">
            <v>-5.0923603575410707E-4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1.6024498259345233E-4</v>
          </cell>
          <cell r="AO141">
            <v>7.7114332957617746E-3</v>
          </cell>
          <cell r="AP141">
            <v>4.399347210199385E-2</v>
          </cell>
          <cell r="AQ141">
            <v>7.7945148353915139E-2</v>
          </cell>
          <cell r="AR141">
            <v>4.7200116847879919E-2</v>
          </cell>
          <cell r="AS141">
            <v>6.4030750227937749E-3</v>
          </cell>
          <cell r="AT141">
            <v>0</v>
          </cell>
          <cell r="AU141">
            <v>1</v>
          </cell>
        </row>
        <row r="142">
          <cell r="A142" t="str">
            <v>COUTGAZF</v>
          </cell>
          <cell r="B142">
            <v>3.733080307270285E-5</v>
          </cell>
          <cell r="C142">
            <v>2.9638799749206384E-4</v>
          </cell>
          <cell r="D142">
            <v>4.8185567222561679E-3</v>
          </cell>
          <cell r="E142">
            <v>2.459721226439936E-2</v>
          </cell>
          <cell r="F142">
            <v>6.8158907267066318E-2</v>
          </cell>
          <cell r="G142">
            <v>9.1716403567848784E-2</v>
          </cell>
          <cell r="H142">
            <v>8.5110271448834027E-2</v>
          </cell>
          <cell r="I142">
            <v>5.0564986751991517E-2</v>
          </cell>
          <cell r="J142">
            <v>2.8326670639773975E-2</v>
          </cell>
          <cell r="K142">
            <v>8.8792141233128106E-4</v>
          </cell>
          <cell r="L142">
            <v>2.4760629859422512E-3</v>
          </cell>
          <cell r="M142">
            <v>3.3988381286448731E-2</v>
          </cell>
          <cell r="N142">
            <v>3.3650049581258279E-2</v>
          </cell>
          <cell r="O142">
            <v>3.824032559283199E-2</v>
          </cell>
          <cell r="P142">
            <v>6.8030301824151013E-2</v>
          </cell>
          <cell r="Q142">
            <v>4.9860732032104678E-2</v>
          </cell>
          <cell r="R142">
            <v>2.9533379145958358E-2</v>
          </cell>
          <cell r="S142">
            <v>5.7979710470255031E-3</v>
          </cell>
          <cell r="T142">
            <v>2.7346553332251596E-3</v>
          </cell>
          <cell r="U142">
            <v>3.8534356978471187E-3</v>
          </cell>
          <cell r="V142">
            <v>5.9569477920698019E-3</v>
          </cell>
          <cell r="W142">
            <v>3.9040947741707271E-2</v>
          </cell>
          <cell r="X142">
            <v>1.5868191710732314E-2</v>
          </cell>
          <cell r="Y142">
            <v>5.6239762174912639E-2</v>
          </cell>
          <cell r="Z142">
            <v>0</v>
          </cell>
          <cell r="AA142">
            <v>1.3698283863511811E-2</v>
          </cell>
          <cell r="AB142">
            <v>9.7956428462399082E-3</v>
          </cell>
          <cell r="AC142">
            <v>1.7586319620232539E-2</v>
          </cell>
          <cell r="AD142">
            <v>1.1847171043550476E-2</v>
          </cell>
          <cell r="AE142">
            <v>0</v>
          </cell>
          <cell r="AF142">
            <v>1.0674953025117572E-2</v>
          </cell>
          <cell r="AG142">
            <v>1.5638604493173829E-2</v>
          </cell>
          <cell r="AH142">
            <v>9.7617970647816566E-3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9.4423283453010819E-5</v>
          </cell>
          <cell r="AO142">
            <v>5.0667618354168862E-3</v>
          </cell>
          <cell r="AP142">
            <v>3.402078348883901E-2</v>
          </cell>
          <cell r="AQ142">
            <v>7.0766474725843215E-2</v>
          </cell>
          <cell r="AR142">
            <v>5.3651120766306133E-2</v>
          </cell>
          <cell r="AS142">
            <v>7.6118711222525554E-3</v>
          </cell>
          <cell r="AT142">
            <v>0</v>
          </cell>
          <cell r="AU142">
            <v>1</v>
          </cell>
        </row>
        <row r="143">
          <cell r="A143" t="str">
            <v>COUTGAZT</v>
          </cell>
          <cell r="B143">
            <v>2.3927827390666993E-5</v>
          </cell>
          <cell r="C143">
            <v>1.8997504100953352E-4</v>
          </cell>
          <cell r="D143">
            <v>3.0885367401512981E-3</v>
          </cell>
          <cell r="E143">
            <v>1.5766004810655002E-2</v>
          </cell>
          <cell r="F143">
            <v>4.3687621315520772E-2</v>
          </cell>
          <cell r="G143">
            <v>5.6077684286517222E-2</v>
          </cell>
          <cell r="H143">
            <v>5.2038532299225899E-2</v>
          </cell>
          <cell r="I143">
            <v>3.091668768049638E-2</v>
          </cell>
          <cell r="J143">
            <v>1.7319630358818387E-2</v>
          </cell>
          <cell r="K143">
            <v>5.6912866967696559E-4</v>
          </cell>
          <cell r="L143">
            <v>1.5870756281524615E-3</v>
          </cell>
          <cell r="M143">
            <v>2.1785437090863211E-2</v>
          </cell>
          <cell r="N143">
            <v>2.1568576059521703E-2</v>
          </cell>
          <cell r="O143">
            <v>2.4510792946486851E-2</v>
          </cell>
          <cell r="P143">
            <v>4.1595414115742323E-2</v>
          </cell>
          <cell r="Q143">
            <v>3.0486089048318649E-2</v>
          </cell>
          <cell r="R143">
            <v>1.8057440886589726E-2</v>
          </cell>
          <cell r="S143">
            <v>3.5450234946132904E-3</v>
          </cell>
          <cell r="T143">
            <v>1.9529443143820257E-3</v>
          </cell>
          <cell r="U143">
            <v>2.9306562433886242E-3</v>
          </cell>
          <cell r="V143">
            <v>8.3605841765806745E-3</v>
          </cell>
          <cell r="W143">
            <v>5.7787422049170117E-2</v>
          </cell>
          <cell r="X143">
            <v>8.8157485614853329E-2</v>
          </cell>
          <cell r="Y143">
            <v>9.7845087264640793E-2</v>
          </cell>
          <cell r="Z143">
            <v>9.2414025387323268E-2</v>
          </cell>
          <cell r="AA143">
            <v>1.5269206063557899E-2</v>
          </cell>
          <cell r="AB143">
            <v>1.8654576580527885E-2</v>
          </cell>
          <cell r="AC143">
            <v>2.0010219140516258E-2</v>
          </cell>
          <cell r="AD143">
            <v>1.6368790227522152E-2</v>
          </cell>
          <cell r="AE143">
            <v>1.1039299682726824E-4</v>
          </cell>
          <cell r="AF143">
            <v>1.4508859714422211E-2</v>
          </cell>
          <cell r="AG143">
            <v>1.7771664431203069E-2</v>
          </cell>
          <cell r="AH143">
            <v>2.3743666136015744E-2</v>
          </cell>
          <cell r="AI143">
            <v>1.1019614321376089E-2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5.4951793937333672E-5</v>
          </cell>
          <cell r="AO143">
            <v>3.094708337688662E-3</v>
          </cell>
          <cell r="AP143">
            <v>2.1764012679333766E-2</v>
          </cell>
          <cell r="AQ143">
            <v>4.9129951223154035E-2</v>
          </cell>
          <cell r="AR143">
            <v>4.9054371177710242E-2</v>
          </cell>
          <cell r="AS143">
            <v>7.1832318261181756E-3</v>
          </cell>
          <cell r="AT143">
            <v>0</v>
          </cell>
          <cell r="AU143">
            <v>1</v>
          </cell>
        </row>
        <row r="144">
          <cell r="A144" t="str">
            <v>EXPLOITC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EXPLOITD</v>
          </cell>
          <cell r="B145">
            <v>4.3586004892700713E-3</v>
          </cell>
          <cell r="C145">
            <v>6.3837485636902263E-3</v>
          </cell>
          <cell r="D145">
            <v>3.4064281776739695E-2</v>
          </cell>
          <cell r="E145">
            <v>6.8825563063280831E-2</v>
          </cell>
          <cell r="F145">
            <v>8.020968594611072E-2</v>
          </cell>
          <cell r="G145">
            <v>5.4731046400093901E-2</v>
          </cell>
          <cell r="H145">
            <v>3.2480445444479776E-2</v>
          </cell>
          <cell r="I145">
            <v>1.4818730615949072E-2</v>
          </cell>
          <cell r="J145">
            <v>7.9447275324770351E-3</v>
          </cell>
          <cell r="K145">
            <v>5.2349502418769789E-2</v>
          </cell>
          <cell r="L145">
            <v>3.5899219829862827E-2</v>
          </cell>
          <cell r="M145">
            <v>0.15879341831482471</v>
          </cell>
          <cell r="N145">
            <v>8.7056353566925676E-2</v>
          </cell>
          <cell r="O145">
            <v>6.6179840092109005E-2</v>
          </cell>
          <cell r="P145">
            <v>6.7328591494810644E-2</v>
          </cell>
          <cell r="Q145">
            <v>2.8475262293842007E-2</v>
          </cell>
          <cell r="R145">
            <v>1.1818505428528376E-2</v>
          </cell>
          <cell r="S145">
            <v>1.7052833940317071E-3</v>
          </cell>
          <cell r="T145">
            <v>1.4279531120322795E-3</v>
          </cell>
          <cell r="U145">
            <v>1.0550877769772368E-3</v>
          </cell>
          <cell r="V145">
            <v>1.9065196897480252E-3</v>
          </cell>
          <cell r="W145">
            <v>1.5555995824121096E-2</v>
          </cell>
          <cell r="X145">
            <v>1.9193082829630909E-2</v>
          </cell>
          <cell r="Y145">
            <v>1.9497744646676893E-2</v>
          </cell>
          <cell r="Z145">
            <v>1.4050949463986745E-2</v>
          </cell>
          <cell r="AA145">
            <v>6.586569327551456E-3</v>
          </cell>
          <cell r="AB145">
            <v>5.3484060620887924E-3</v>
          </cell>
          <cell r="AC145">
            <v>4.0624872554616918E-3</v>
          </cell>
          <cell r="AD145">
            <v>2.5218107108470208E-3</v>
          </cell>
          <cell r="AE145">
            <v>1.6259803107643433E-4</v>
          </cell>
          <cell r="AF145">
            <v>5.1112847617822595E-3</v>
          </cell>
          <cell r="AG145">
            <v>5.2580868835575079E-3</v>
          </cell>
          <cell r="AH145">
            <v>4.7048583068081355E-3</v>
          </cell>
          <cell r="AI145">
            <v>2.6700330120172336E-3</v>
          </cell>
          <cell r="AJ145">
            <v>1.9479011890906814E-4</v>
          </cell>
          <cell r="AK145">
            <v>0</v>
          </cell>
          <cell r="AL145">
            <v>0</v>
          </cell>
          <cell r="AM145">
            <v>0</v>
          </cell>
          <cell r="AN145">
            <v>2.7816376109299185E-4</v>
          </cell>
          <cell r="AO145">
            <v>4.9511105725501192E-3</v>
          </cell>
          <cell r="AP145">
            <v>2.0404124014577644E-2</v>
          </cell>
          <cell r="AQ145">
            <v>2.7840870024590316E-2</v>
          </cell>
          <cell r="AR145">
            <v>2.0922248055590734E-2</v>
          </cell>
          <cell r="AS145">
            <v>2.8724190925292726E-3</v>
          </cell>
          <cell r="AT145">
            <v>0</v>
          </cell>
          <cell r="AU145">
            <v>1</v>
          </cell>
        </row>
        <row r="146">
          <cell r="A146" t="str">
            <v>EXPLOITEE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A147" t="str">
            <v>EXPLOITEP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A148" t="str">
            <v>EXPLOITF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A149" t="str">
            <v>EXPLOITT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A150" t="str">
            <v>IMMOBILC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IMMOBILD</v>
          </cell>
          <cell r="B151">
            <v>4.1122779265287696E-3</v>
          </cell>
          <cell r="C151">
            <v>4.8888167052162602E-3</v>
          </cell>
          <cell r="D151">
            <v>2.9156910909896399E-2</v>
          </cell>
          <cell r="E151">
            <v>6.8399213250687679E-2</v>
          </cell>
          <cell r="F151">
            <v>8.9529917873378467E-2</v>
          </cell>
          <cell r="G151">
            <v>6.8416508261990402E-2</v>
          </cell>
          <cell r="H151">
            <v>4.2471667232852811E-2</v>
          </cell>
          <cell r="I151">
            <v>1.8802818583650134E-2</v>
          </cell>
          <cell r="J151">
            <v>1.1152256527044744E-2</v>
          </cell>
          <cell r="K151">
            <v>3.1007745329204264E-2</v>
          </cell>
          <cell r="L151">
            <v>2.9459536021683205E-2</v>
          </cell>
          <cell r="M151">
            <v>0.15144777422039746</v>
          </cell>
          <cell r="N151">
            <v>7.8526826246986439E-2</v>
          </cell>
          <cell r="O151">
            <v>4.513937821639364E-2</v>
          </cell>
          <cell r="P151">
            <v>4.3682597119614246E-2</v>
          </cell>
          <cell r="Q151">
            <v>2.3455090060968922E-2</v>
          </cell>
          <cell r="R151">
            <v>1.2114216195043163E-2</v>
          </cell>
          <cell r="S151">
            <v>1.7121882425736299E-3</v>
          </cell>
          <cell r="T151">
            <v>1.17657393288213E-3</v>
          </cell>
          <cell r="U151">
            <v>1.397770686748823E-3</v>
          </cell>
          <cell r="V151">
            <v>3.0751764498341007E-3</v>
          </cell>
          <cell r="W151">
            <v>2.4442994752876621E-2</v>
          </cell>
          <cell r="X151">
            <v>3.7569612912044519E-2</v>
          </cell>
          <cell r="Y151">
            <v>3.7481201386607391E-2</v>
          </cell>
          <cell r="Z151">
            <v>2.7550263816268537E-2</v>
          </cell>
          <cell r="AA151">
            <v>5.1684750731844573E-3</v>
          </cell>
          <cell r="AB151">
            <v>5.0976051496558717E-3</v>
          </cell>
          <cell r="AC151">
            <v>6.1163104658293723E-3</v>
          </cell>
          <cell r="AD151">
            <v>3.5020467484602096E-3</v>
          </cell>
          <cell r="AE151">
            <v>2.983932197538686E-5</v>
          </cell>
          <cell r="AF151">
            <v>3.8738129570398449E-3</v>
          </cell>
          <cell r="AG151">
            <v>4.7641170369572741E-3</v>
          </cell>
          <cell r="AH151">
            <v>5.6049097480239613E-3</v>
          </cell>
          <cell r="AI151">
            <v>4.8730323059252003E-3</v>
          </cell>
          <cell r="AJ151">
            <v>4.8275086617639867E-4</v>
          </cell>
          <cell r="AK151">
            <v>0</v>
          </cell>
          <cell r="AL151">
            <v>0</v>
          </cell>
          <cell r="AM151">
            <v>0</v>
          </cell>
          <cell r="AN151">
            <v>1.817889624137589E-4</v>
          </cell>
          <cell r="AO151">
            <v>3.6387471547282696E-3</v>
          </cell>
          <cell r="AP151">
            <v>1.8251465486722972E-2</v>
          </cell>
          <cell r="AQ151">
            <v>2.7560192134192182E-2</v>
          </cell>
          <cell r="AR151">
            <v>2.141801608680835E-2</v>
          </cell>
          <cell r="AS151">
            <v>3.2675576405338425E-3</v>
          </cell>
          <cell r="AT151">
            <v>0</v>
          </cell>
          <cell r="AU151">
            <v>1</v>
          </cell>
        </row>
        <row r="152">
          <cell r="A152" t="str">
            <v>IMMOBILEE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A153" t="str">
            <v>IMMOBILEP</v>
          </cell>
          <cell r="B153">
            <v>4.9437112868212052E-5</v>
          </cell>
          <cell r="C153">
            <v>5.1687768534307624E-4</v>
          </cell>
          <cell r="D153">
            <v>8.2800777039515345E-3</v>
          </cell>
          <cell r="E153">
            <v>3.728871449478937E-2</v>
          </cell>
          <cell r="F153">
            <v>9.026358046105884E-2</v>
          </cell>
          <cell r="G153">
            <v>0.11293196437276583</v>
          </cell>
          <cell r="H153">
            <v>0.10320147044342698</v>
          </cell>
          <cell r="I153">
            <v>5.8283549869803337E-2</v>
          </cell>
          <cell r="J153">
            <v>3.188564514334423E-2</v>
          </cell>
          <cell r="K153">
            <v>5.2510069369615805E-4</v>
          </cell>
          <cell r="L153">
            <v>3.1335529300927359E-3</v>
          </cell>
          <cell r="M153">
            <v>5.0389143826808147E-2</v>
          </cell>
          <cell r="N153">
            <v>4.8232060346413107E-2</v>
          </cell>
          <cell r="O153">
            <v>5.129969436703595E-2</v>
          </cell>
          <cell r="P153">
            <v>8.692349513445384E-2</v>
          </cell>
          <cell r="Q153">
            <v>6.1762569135819033E-2</v>
          </cell>
          <cell r="R153">
            <v>3.7160598478656257E-2</v>
          </cell>
          <cell r="S153">
            <v>6.5855268332671935E-3</v>
          </cell>
          <cell r="T153">
            <v>1.3823967211299278E-3</v>
          </cell>
          <cell r="U153">
            <v>1.3316256646189774E-3</v>
          </cell>
          <cell r="V153">
            <v>1.9582095604324798E-3</v>
          </cell>
          <cell r="W153">
            <v>1.4338180055388195E-2</v>
          </cell>
          <cell r="X153">
            <v>1.8418283603574389E-2</v>
          </cell>
          <cell r="Y153">
            <v>1.5728054278414824E-2</v>
          </cell>
          <cell r="Z153">
            <v>3.9209675446939006E-2</v>
          </cell>
          <cell r="AA153">
            <v>-8.8177047657997509E-3</v>
          </cell>
          <cell r="AB153">
            <v>-1.5300180377072209E-2</v>
          </cell>
          <cell r="AC153">
            <v>-1.7188556047985342E-2</v>
          </cell>
          <cell r="AD153">
            <v>-1.3473168427852922E-2</v>
          </cell>
          <cell r="AE153">
            <v>-1.6736569561796778E-5</v>
          </cell>
          <cell r="AF153">
            <v>-1.4538440892156812E-3</v>
          </cell>
          <cell r="AG153">
            <v>-2.3996469889669726E-3</v>
          </cell>
          <cell r="AH153">
            <v>-5.3339016668207222E-3</v>
          </cell>
          <cell r="AI153">
            <v>-5.0923603575410707E-4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1.6024498259345233E-4</v>
          </cell>
          <cell r="AO153">
            <v>7.7114332957617755E-3</v>
          </cell>
          <cell r="AP153">
            <v>4.399347210199385E-2</v>
          </cell>
          <cell r="AQ153">
            <v>7.7945148353915167E-2</v>
          </cell>
          <cell r="AR153">
            <v>4.7200116847879912E-2</v>
          </cell>
          <cell r="AS153">
            <v>6.4030750227937758E-3</v>
          </cell>
          <cell r="AT153">
            <v>0</v>
          </cell>
          <cell r="AU153">
            <v>1</v>
          </cell>
        </row>
        <row r="154">
          <cell r="A154" t="str">
            <v>IMMOBILF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A155" t="str">
            <v>IMMOBILT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REVBRUTC</v>
          </cell>
          <cell r="B156">
            <v>5.2283345287156391E-5</v>
          </cell>
          <cell r="C156">
            <v>4.1510374104910592E-4</v>
          </cell>
          <cell r="D156">
            <v>6.7561146507688951E-3</v>
          </cell>
          <cell r="E156">
            <v>3.44875945827482E-2</v>
          </cell>
          <cell r="F156">
            <v>9.5563923601662298E-2</v>
          </cell>
          <cell r="G156">
            <v>0.12858676480101067</v>
          </cell>
          <cell r="H156">
            <v>0.11932511736870227</v>
          </cell>
          <cell r="I156">
            <v>7.0892116205929265E-2</v>
          </cell>
          <cell r="J156">
            <v>3.9707038529727984E-2</v>
          </cell>
          <cell r="K156">
            <v>1.2435709378757476E-3</v>
          </cell>
          <cell r="L156">
            <v>3.4678293899717363E-3</v>
          </cell>
          <cell r="M156">
            <v>4.7655224167990597E-2</v>
          </cell>
          <cell r="N156">
            <v>4.7180520100136243E-2</v>
          </cell>
          <cell r="O156">
            <v>5.3615817799676703E-2</v>
          </cell>
          <cell r="P156">
            <v>9.5378755377521302E-2</v>
          </cell>
          <cell r="Q156">
            <v>6.990504906798542E-2</v>
          </cell>
          <cell r="R156">
            <v>4.1405800354265644E-2</v>
          </cell>
          <cell r="S156">
            <v>8.1286031118113448E-3</v>
          </cell>
          <cell r="T156">
            <v>1.1073065194800772E-3</v>
          </cell>
          <cell r="U156">
            <v>1.0391645798197651E-3</v>
          </cell>
          <cell r="V156">
            <v>9.1991618541421806E-4</v>
          </cell>
          <cell r="W156">
            <v>2.0953646445546078E-3</v>
          </cell>
          <cell r="X156">
            <v>0</v>
          </cell>
          <cell r="Y156">
            <v>0</v>
          </cell>
          <cell r="Z156">
            <v>0</v>
          </cell>
          <cell r="AA156">
            <v>5.7409584163813244E-3</v>
          </cell>
          <cell r="AB156">
            <v>1.0085007069726244E-2</v>
          </cell>
          <cell r="AC156">
            <v>2.8960324355632788E-3</v>
          </cell>
          <cell r="AD156">
            <v>0</v>
          </cell>
          <cell r="AE156">
            <v>0</v>
          </cell>
          <cell r="AF156">
            <v>5.8091003560416356E-3</v>
          </cell>
          <cell r="AG156">
            <v>1.0681249041753974E-2</v>
          </cell>
          <cell r="AH156">
            <v>1.9761162501490603E-3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1.3628387932062487E-4</v>
          </cell>
          <cell r="AO156">
            <v>5.3491422633345272E-3</v>
          </cell>
          <cell r="AP156">
            <v>2.7154562954634507E-2</v>
          </cell>
          <cell r="AQ156">
            <v>4.0476312158225607E-2</v>
          </cell>
          <cell r="AR156">
            <v>1.7631726887105841E-2</v>
          </cell>
          <cell r="AS156">
            <v>3.1345292243743729E-3</v>
          </cell>
          <cell r="AT156">
            <v>0</v>
          </cell>
          <cell r="AU156">
            <v>1</v>
          </cell>
        </row>
        <row r="157">
          <cell r="A157" t="str">
            <v>REVBRUTD</v>
          </cell>
          <cell r="B157">
            <v>1.5161362396818242E-4</v>
          </cell>
          <cell r="C157">
            <v>1.1750809730786279E-3</v>
          </cell>
          <cell r="D157">
            <v>1.0195849234142712E-2</v>
          </cell>
          <cell r="E157">
            <v>4.6166295988851885E-2</v>
          </cell>
          <cell r="F157">
            <v>0.1005535547472676</v>
          </cell>
          <cell r="G157">
            <v>0.10518753076875287</v>
          </cell>
          <cell r="H157">
            <v>7.7110899693895493E-2</v>
          </cell>
          <cell r="I157">
            <v>3.4704853890985654E-2</v>
          </cell>
          <cell r="J157">
            <v>1.3147765686204389E-2</v>
          </cell>
          <cell r="K157">
            <v>3.529444102344318E-3</v>
          </cell>
          <cell r="L157">
            <v>9.7722442572554837E-3</v>
          </cell>
          <cell r="M157">
            <v>7.171952484821266E-2</v>
          </cell>
          <cell r="N157">
            <v>6.3092654708478954E-2</v>
          </cell>
          <cell r="O157">
            <v>5.639300259955389E-2</v>
          </cell>
          <cell r="P157">
            <v>7.8012709866715352E-2</v>
          </cell>
          <cell r="Q157">
            <v>4.5172524603824649E-2</v>
          </cell>
          <cell r="R157">
            <v>2.0269750547828414E-2</v>
          </cell>
          <cell r="S157">
            <v>2.8848143218573705E-3</v>
          </cell>
          <cell r="T157">
            <v>2.2473325410682925E-3</v>
          </cell>
          <cell r="U157">
            <v>2.430792860858403E-3</v>
          </cell>
          <cell r="V157">
            <v>5.1200259272584344E-3</v>
          </cell>
          <cell r="W157">
            <v>2.6582763635993448E-2</v>
          </cell>
          <cell r="X157">
            <v>2.9143148708175633E-2</v>
          </cell>
          <cell r="Y157">
            <v>2.9417130422412202E-2</v>
          </cell>
          <cell r="Z157">
            <v>1.6487972810094245E-2</v>
          </cell>
          <cell r="AA157">
            <v>6.2614175014888999E-3</v>
          </cell>
          <cell r="AB157">
            <v>6.4346938524401784E-3</v>
          </cell>
          <cell r="AC157">
            <v>5.714459498071053E-3</v>
          </cell>
          <cell r="AD157">
            <v>3.2631732252843223E-3</v>
          </cell>
          <cell r="AE157">
            <v>1.8446978583434662E-5</v>
          </cell>
          <cell r="AF157">
            <v>5.5559588871687713E-3</v>
          </cell>
          <cell r="AG157">
            <v>5.9696358572791279E-3</v>
          </cell>
          <cell r="AH157">
            <v>6.3895132771560536E-3</v>
          </cell>
          <cell r="AI157">
            <v>2.3342264285093534E-3</v>
          </cell>
          <cell r="AJ157">
            <v>3.8972289120503087E-9</v>
          </cell>
          <cell r="AK157">
            <v>0</v>
          </cell>
          <cell r="AL157">
            <v>0</v>
          </cell>
          <cell r="AM157">
            <v>0</v>
          </cell>
          <cell r="AN157">
            <v>1.0147151812009624E-4</v>
          </cell>
          <cell r="AO157">
            <v>4.2496966811263904E-3</v>
          </cell>
          <cell r="AP157">
            <v>2.4702058171457007E-2</v>
          </cell>
          <cell r="AQ157">
            <v>4.2803366337327994E-2</v>
          </cell>
          <cell r="AR157">
            <v>3.1873110690130234E-2</v>
          </cell>
          <cell r="AS157">
            <v>3.6594858295488433E-3</v>
          </cell>
          <cell r="AT157">
            <v>0</v>
          </cell>
          <cell r="AU157">
            <v>1</v>
          </cell>
        </row>
        <row r="158">
          <cell r="A158" t="str">
            <v>REVBRUTEE</v>
          </cell>
          <cell r="B158">
            <v>7.5004418188182083E-5</v>
          </cell>
          <cell r="C158">
            <v>9.3213476719142003E-4</v>
          </cell>
          <cell r="D158">
            <v>1.6317835256114278E-2</v>
          </cell>
          <cell r="E158">
            <v>7.4845335132834478E-2</v>
          </cell>
          <cell r="F158">
            <v>0.1816988272898245</v>
          </cell>
          <cell r="G158">
            <v>0.23232404851308366</v>
          </cell>
          <cell r="H158">
            <v>0.22008215438742182</v>
          </cell>
          <cell r="I158">
            <v>0.12345542037305672</v>
          </cell>
          <cell r="J158">
            <v>7.0983386208270813E-2</v>
          </cell>
          <cell r="K158">
            <v>4.7378038433655703E-4</v>
          </cell>
          <cell r="L158">
            <v>5.4976571212966008E-3</v>
          </cell>
          <cell r="M158">
            <v>9.9223473636623066E-2</v>
          </cell>
          <cell r="N158">
            <v>9.8983195361275103E-2</v>
          </cell>
          <cell r="O158">
            <v>0.10652657579412925</v>
          </cell>
          <cell r="P158">
            <v>0.18448363620667566</v>
          </cell>
          <cell r="Q158">
            <v>0.13287695612456127</v>
          </cell>
          <cell r="R158">
            <v>7.9093386531606372E-2</v>
          </cell>
          <cell r="S158">
            <v>1.4628418187685772E-2</v>
          </cell>
          <cell r="T158">
            <v>1.8326575024707021E-3</v>
          </cell>
          <cell r="U158">
            <v>2.1657839278124463E-3</v>
          </cell>
          <cell r="V158">
            <v>5.7389841658381253E-3</v>
          </cell>
          <cell r="W158">
            <v>2.3838934870084195E-2</v>
          </cell>
          <cell r="X158">
            <v>4.3991507133901993E-2</v>
          </cell>
          <cell r="Y158">
            <v>6.024086913843691E-2</v>
          </cell>
          <cell r="Z158">
            <v>1.9857617221680543E-2</v>
          </cell>
          <cell r="AA158">
            <v>-0.21499521228540125</v>
          </cell>
          <cell r="AB158">
            <v>-0.28136380144192719</v>
          </cell>
          <cell r="AC158">
            <v>-0.3074040680613358</v>
          </cell>
          <cell r="AD158">
            <v>-0.23619678882154152</v>
          </cell>
          <cell r="AE158">
            <v>-7.8798975482577364E-5</v>
          </cell>
          <cell r="AF158">
            <v>7.4638747980449146E-3</v>
          </cell>
          <cell r="AG158">
            <v>1.1379591034588014E-2</v>
          </cell>
          <cell r="AH158">
            <v>-8.0855584099094272E-3</v>
          </cell>
          <cell r="AI158">
            <v>-7.3871174857621721E-3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1.3205442629470669E-4</v>
          </cell>
          <cell r="AO158">
            <v>1.057688913571414E-2</v>
          </cell>
          <cell r="AP158">
            <v>5.9505949447465664E-2</v>
          </cell>
          <cell r="AQ158">
            <v>9.2764403815897192E-2</v>
          </cell>
          <cell r="AR158">
            <v>6.244005668001669E-2</v>
          </cell>
          <cell r="AS158">
            <v>1.108094648894711E-2</v>
          </cell>
          <cell r="AT158">
            <v>0</v>
          </cell>
          <cell r="AU158">
            <v>1</v>
          </cell>
        </row>
        <row r="159">
          <cell r="A159" t="str">
            <v>REVBRUTEP</v>
          </cell>
          <cell r="B159">
            <v>2.7038982009207791E-4</v>
          </cell>
          <cell r="C159">
            <v>-1.50394282566064E-3</v>
          </cell>
          <cell r="D159">
            <v>-3.1945952330914608E-2</v>
          </cell>
          <cell r="E159">
            <v>-5.4020338104783516E-2</v>
          </cell>
          <cell r="F159">
            <v>0.16239439931966995</v>
          </cell>
          <cell r="G159">
            <v>0.24219264219815967</v>
          </cell>
          <cell r="H159">
            <v>0.20680750735791831</v>
          </cell>
          <cell r="I159">
            <v>0.20510021049008179</v>
          </cell>
          <cell r="J159">
            <v>0.10855132739502604</v>
          </cell>
          <cell r="K159">
            <v>2.2199302078945195E-2</v>
          </cell>
          <cell r="L159">
            <v>1.5432089129494474E-2</v>
          </cell>
          <cell r="M159">
            <v>-3.3050682948894641E-2</v>
          </cell>
          <cell r="N159">
            <v>-2.2710584002379679E-2</v>
          </cell>
          <cell r="O159">
            <v>5.1080448453980791E-2</v>
          </cell>
          <cell r="P159">
            <v>6.0283348689507701E-2</v>
          </cell>
          <cell r="Q159">
            <v>7.9817158925470505E-2</v>
          </cell>
          <cell r="R159">
            <v>3.8991664718972238E-2</v>
          </cell>
          <cell r="S159">
            <v>2.0921868268347757E-2</v>
          </cell>
          <cell r="T159">
            <v>2.7066811588490661E-3</v>
          </cell>
          <cell r="U159">
            <v>7.7837192384734924E-3</v>
          </cell>
          <cell r="V159">
            <v>2.2234586967672252E-2</v>
          </cell>
          <cell r="W159">
            <v>1.943415671597273E-2</v>
          </cell>
          <cell r="X159">
            <v>2.4966537970791677E-2</v>
          </cell>
          <cell r="Y159">
            <v>5.2673934081126632E-2</v>
          </cell>
          <cell r="Z159">
            <v>-0.30062777824978643</v>
          </cell>
          <cell r="AA159">
            <v>-5.5905477094786445E-2</v>
          </cell>
          <cell r="AB159">
            <v>-2.5314347319140548E-2</v>
          </cell>
          <cell r="AC159">
            <v>1.8885801194430875E-2</v>
          </cell>
          <cell r="AD159">
            <v>3.9446296395595777E-2</v>
          </cell>
          <cell r="AE159">
            <v>6.3705531684865813E-5</v>
          </cell>
          <cell r="AF159">
            <v>-8.2555892997660547E-3</v>
          </cell>
          <cell r="AG159">
            <v>-1.0876533375965598E-2</v>
          </cell>
          <cell r="AH159">
            <v>-1.7141239463108686E-2</v>
          </cell>
          <cell r="AI159">
            <v>-5.903793289955034E-3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2.1668024758652346E-4</v>
          </cell>
          <cell r="AO159">
            <v>6.01400478747793E-3</v>
          </cell>
          <cell r="AP159">
            <v>3.5633619204004485E-2</v>
          </cell>
          <cell r="AQ159">
            <v>7.7604770880824653E-2</v>
          </cell>
          <cell r="AR159">
            <v>4.2462080578896874E-2</v>
          </cell>
          <cell r="AS159">
            <v>3.0873265060854371E-3</v>
          </cell>
          <cell r="AT159">
            <v>0</v>
          </cell>
          <cell r="AU159">
            <v>1</v>
          </cell>
        </row>
        <row r="160">
          <cell r="A160" t="str">
            <v>REVBRUTF</v>
          </cell>
          <cell r="B160">
            <v>5.01629467870028E-5</v>
          </cell>
          <cell r="C160">
            <v>3.9826883224412384E-4</v>
          </cell>
          <cell r="D160">
            <v>6.4746500391066764E-3</v>
          </cell>
          <cell r="E160">
            <v>3.3051458362427642E-2</v>
          </cell>
          <cell r="F160">
            <v>9.1585401341051337E-2</v>
          </cell>
          <cell r="G160">
            <v>0.12323935849428155</v>
          </cell>
          <cell r="H160">
            <v>0.11436292322638414</v>
          </cell>
          <cell r="I160">
            <v>6.7944037763806558E-2</v>
          </cell>
          <cell r="J160">
            <v>3.8062492657972923E-2</v>
          </cell>
          <cell r="K160">
            <v>1.1931367903087963E-3</v>
          </cell>
          <cell r="L160">
            <v>3.3271884230080002E-3</v>
          </cell>
          <cell r="M160">
            <v>4.5669873140445058E-2</v>
          </cell>
          <cell r="N160">
            <v>4.5215823674388339E-2</v>
          </cell>
          <cell r="O160">
            <v>5.1383681271607612E-2</v>
          </cell>
          <cell r="P160">
            <v>9.1412336603217417E-2</v>
          </cell>
          <cell r="Q160">
            <v>6.6998012958129474E-2</v>
          </cell>
          <cell r="R160">
            <v>3.9683922747330298E-2</v>
          </cell>
          <cell r="S160">
            <v>7.7907675065611156E-3</v>
          </cell>
          <cell r="T160">
            <v>1.0073334221388729E-3</v>
          </cell>
          <cell r="U160">
            <v>9.3942330379243196E-4</v>
          </cell>
          <cell r="V160">
            <v>1.4722565400491217E-3</v>
          </cell>
          <cell r="W160">
            <v>4.7815688456237593E-3</v>
          </cell>
          <cell r="X160">
            <v>6.8650164507908481E-3</v>
          </cell>
          <cell r="Y160">
            <v>6.0004684056880839E-3</v>
          </cell>
          <cell r="Z160">
            <v>0</v>
          </cell>
          <cell r="AA160">
            <v>8.8431163082666655E-3</v>
          </cell>
          <cell r="AB160">
            <v>7.0939954395743601E-3</v>
          </cell>
          <cell r="AC160">
            <v>1.2658271931267995E-2</v>
          </cell>
          <cell r="AD160">
            <v>0</v>
          </cell>
          <cell r="AE160">
            <v>0</v>
          </cell>
          <cell r="AF160">
            <v>7.6120277526016984E-3</v>
          </cell>
          <cell r="AG160">
            <v>1.0860395080173118E-2</v>
          </cell>
          <cell r="AH160">
            <v>3.5104307329852512E-3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1.175367432919169E-4</v>
          </cell>
          <cell r="AO160">
            <v>4.9182597248595434E-3</v>
          </cell>
          <cell r="AP160">
            <v>2.635173784604776E-2</v>
          </cell>
          <cell r="AQ160">
            <v>4.2018950405588833E-2</v>
          </cell>
          <cell r="AR160">
            <v>2.3424637616807582E-2</v>
          </cell>
          <cell r="AS160">
            <v>3.6810766713942559E-3</v>
          </cell>
          <cell r="AT160">
            <v>0</v>
          </cell>
          <cell r="AU160">
            <v>1</v>
          </cell>
        </row>
        <row r="161">
          <cell r="A161" t="str">
            <v>REVBRUTT</v>
          </cell>
          <cell r="B161">
            <v>4.4617838776110264E-5</v>
          </cell>
          <cell r="C161">
            <v>3.5424343434349825E-4</v>
          </cell>
          <cell r="D161">
            <v>5.7572999362098263E-3</v>
          </cell>
          <cell r="E161">
            <v>2.9390618876768936E-2</v>
          </cell>
          <cell r="F161">
            <v>8.1439437796970882E-2</v>
          </cell>
          <cell r="G161">
            <v>0.10958877571330895</v>
          </cell>
          <cell r="H161">
            <v>0.10169414449847421</v>
          </cell>
          <cell r="I161">
            <v>6.0419424414525774E-2</v>
          </cell>
          <cell r="J161">
            <v>3.3846556188661808E-2</v>
          </cell>
          <cell r="K161">
            <v>1.0612451691461788E-3</v>
          </cell>
          <cell r="L161">
            <v>2.9593946556978456E-3</v>
          </cell>
          <cell r="M161">
            <v>4.0609941252434535E-2</v>
          </cell>
          <cell r="N161">
            <v>4.020763701984869E-2</v>
          </cell>
          <cell r="O161">
            <v>4.5691322562592451E-2</v>
          </cell>
          <cell r="P161">
            <v>8.1287067506963115E-2</v>
          </cell>
          <cell r="Q161">
            <v>5.95761757277537E-2</v>
          </cell>
          <cell r="R161">
            <v>3.5289038594368535E-2</v>
          </cell>
          <cell r="S161">
            <v>6.9281795891545832E-3</v>
          </cell>
          <cell r="T161">
            <v>8.4519502677767434E-4</v>
          </cell>
          <cell r="U161">
            <v>9.4393276355076718E-4</v>
          </cell>
          <cell r="V161">
            <v>2.365756173083303E-3</v>
          </cell>
          <cell r="W161">
            <v>1.1394334823614906E-2</v>
          </cell>
          <cell r="X161">
            <v>1.9929224790281048E-2</v>
          </cell>
          <cell r="Y161">
            <v>2.4542251852319941E-2</v>
          </cell>
          <cell r="Z161">
            <v>9.3879840123856622E-3</v>
          </cell>
          <cell r="AA161">
            <v>1.3112371443466725E-2</v>
          </cell>
          <cell r="AB161">
            <v>1.4068152735430257E-2</v>
          </cell>
          <cell r="AC161">
            <v>1.0485947645302453E-2</v>
          </cell>
          <cell r="AD161">
            <v>7.0301268582442062E-4</v>
          </cell>
          <cell r="AE161">
            <v>0</v>
          </cell>
          <cell r="AF161">
            <v>1.2630531288014028E-2</v>
          </cell>
          <cell r="AG161">
            <v>1.6619535853646977E-2</v>
          </cell>
          <cell r="AH161">
            <v>1.0481998135831529E-2</v>
          </cell>
          <cell r="AI161">
            <v>6.382407305012717E-3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1.0663675571494017E-4</v>
          </cell>
          <cell r="AO161">
            <v>4.6564716662190553E-3</v>
          </cell>
          <cell r="AP161">
            <v>2.6469612474130707E-2</v>
          </cell>
          <cell r="AQ161">
            <v>4.4538618303606697E-2</v>
          </cell>
          <cell r="AR161">
            <v>2.9356703897375946E-2</v>
          </cell>
          <cell r="AS161">
            <v>4.8341995924106223E-3</v>
          </cell>
          <cell r="AT161">
            <v>0</v>
          </cell>
          <cell r="AU161">
            <v>1</v>
          </cell>
        </row>
        <row r="162">
          <cell r="A162" t="str">
            <v>REVNETC</v>
          </cell>
          <cell r="B162">
            <v>5.2185077753854986E-5</v>
          </cell>
          <cell r="C162">
            <v>4.1432354574077253E-4</v>
          </cell>
          <cell r="D162">
            <v>6.7438488439909242E-3</v>
          </cell>
          <cell r="E162">
            <v>3.4424968320458396E-2</v>
          </cell>
          <cell r="F162">
            <v>9.5390316584925125E-2</v>
          </cell>
          <cell r="G162">
            <v>0.12868778733274788</v>
          </cell>
          <cell r="H162">
            <v>0.1194188731056262</v>
          </cell>
          <cell r="I162">
            <v>7.0947800730550528E-2</v>
          </cell>
          <cell r="J162">
            <v>3.9737846571839347E-2</v>
          </cell>
          <cell r="K162">
            <v>1.2412336228497308E-3</v>
          </cell>
          <cell r="L162">
            <v>3.4613115392452811E-3</v>
          </cell>
          <cell r="M162">
            <v>4.7568705539781257E-2</v>
          </cell>
          <cell r="N162">
            <v>4.7094844666331639E-2</v>
          </cell>
          <cell r="O162">
            <v>5.3518416167059851E-2</v>
          </cell>
          <cell r="P162">
            <v>9.5453688465363215E-2</v>
          </cell>
          <cell r="Q162">
            <v>6.995997463214694E-2</v>
          </cell>
          <cell r="R162">
            <v>4.1438323890487024E-2</v>
          </cell>
          <cell r="S162">
            <v>8.1349796165215687E-3</v>
          </cell>
          <cell r="T162">
            <v>1.1066205818215345E-3</v>
          </cell>
          <cell r="U162">
            <v>1.0363733148280783E-3</v>
          </cell>
          <cell r="V162">
            <v>9.1684943555709925E-4</v>
          </cell>
          <cell r="W162">
            <v>2.1074005842004226E-3</v>
          </cell>
          <cell r="X162">
            <v>-1.8199221642600571E-4</v>
          </cell>
          <cell r="Y162">
            <v>-1.0319895235353302E-43</v>
          </cell>
          <cell r="Z162">
            <v>-3.414391443441794E-44</v>
          </cell>
          <cell r="AA162">
            <v>5.7609257924052691E-3</v>
          </cell>
          <cell r="AB162">
            <v>1.0255494538007717E-2</v>
          </cell>
          <cell r="AC162">
            <v>2.9658627798739572E-3</v>
          </cell>
          <cell r="AD162">
            <v>4.4718043986961283E-44</v>
          </cell>
          <cell r="AE162">
            <v>4.7953378646943844E-47</v>
          </cell>
          <cell r="AF162">
            <v>5.8100895261240047E-3</v>
          </cell>
          <cell r="AG162">
            <v>1.0671608518930377E-2</v>
          </cell>
          <cell r="AH162">
            <v>1.9732079882400964E-3</v>
          </cell>
          <cell r="AI162">
            <v>5.5100673064879956E-45</v>
          </cell>
          <cell r="AJ162">
            <v>0</v>
          </cell>
          <cell r="AK162">
            <v>-1.2239092465757303E-9</v>
          </cell>
          <cell r="AL162">
            <v>0</v>
          </cell>
          <cell r="AM162">
            <v>-1.6889947602745076E-7</v>
          </cell>
          <cell r="AN162">
            <v>1.4030807959840234E-4</v>
          </cell>
          <cell r="AO162">
            <v>5.3490528606384129E-3</v>
          </cell>
          <cell r="AP162">
            <v>2.7144179028603003E-2</v>
          </cell>
          <cell r="AQ162">
            <v>4.0523124495926002E-2</v>
          </cell>
          <cell r="AR162">
            <v>1.7601435323852371E-2</v>
          </cell>
          <cell r="AS162">
            <v>3.1302012378024839E-3</v>
          </cell>
          <cell r="AT162">
            <v>0</v>
          </cell>
          <cell r="AU162">
            <v>1</v>
          </cell>
        </row>
        <row r="163">
          <cell r="A163" t="str">
            <v>REVNETD</v>
          </cell>
          <cell r="B163">
            <v>-5.3352933165345361E-3</v>
          </cell>
          <cell r="C163">
            <v>-4.5268039114850465E-3</v>
          </cell>
          <cell r="D163">
            <v>-1.7129749404747496E-2</v>
          </cell>
          <cell r="E163">
            <v>1.6953818058534836E-2</v>
          </cell>
          <cell r="F163">
            <v>0.11896587784209696</v>
          </cell>
          <cell r="G163">
            <v>0.15752707199200858</v>
          </cell>
          <cell r="H163">
            <v>0.12378985228632718</v>
          </cell>
          <cell r="I163">
            <v>5.5226881482622392E-2</v>
          </cell>
          <cell r="J163">
            <v>1.7020008606025153E-2</v>
          </cell>
          <cell r="K163">
            <v>-4.5247521015528515E-2</v>
          </cell>
          <cell r="L163">
            <v>-1.9852642667251976E-2</v>
          </cell>
          <cell r="M163">
            <v>-3.4665425313323138E-2</v>
          </cell>
          <cell r="N163">
            <v>3.7592254777819217E-2</v>
          </cell>
          <cell r="O163">
            <v>5.4817912371292993E-2</v>
          </cell>
          <cell r="P163">
            <v>0.10103535169137817</v>
          </cell>
          <cell r="Q163">
            <v>6.4490848286317057E-2</v>
          </cell>
          <cell r="R163">
            <v>2.5992225719350229E-2</v>
          </cell>
          <cell r="S163">
            <v>3.738634734063934E-3</v>
          </cell>
          <cell r="T163">
            <v>3.581819986985443E-3</v>
          </cell>
          <cell r="U163">
            <v>4.2285837494084521E-3</v>
          </cell>
          <cell r="V163">
            <v>9.1891833505057981E-3</v>
          </cell>
          <cell r="W163">
            <v>4.0079600987675393E-2</v>
          </cell>
          <cell r="X163">
            <v>3.8256228104289011E-2</v>
          </cell>
          <cell r="Y163">
            <v>3.8354253239636621E-2</v>
          </cell>
          <cell r="Z163">
            <v>1.4867129846142458E-2</v>
          </cell>
          <cell r="AA163">
            <v>7.4865875640165213E-3</v>
          </cell>
          <cell r="AB163">
            <v>8.7006419329624871E-3</v>
          </cell>
          <cell r="AC163">
            <v>7.494701239462177E-3</v>
          </cell>
          <cell r="AD163">
            <v>4.0310396312767853E-3</v>
          </cell>
          <cell r="AE163">
            <v>-1.6682458852370315E-4</v>
          </cell>
          <cell r="AF163">
            <v>7.3897026220316672E-3</v>
          </cell>
          <cell r="AG163">
            <v>7.9649328575241828E-3</v>
          </cell>
          <cell r="AH163">
            <v>8.9111792349275635E-3</v>
          </cell>
          <cell r="AI163">
            <v>1.2874407055049827E-3</v>
          </cell>
          <cell r="AJ163">
            <v>-4.0612981950794618E-4</v>
          </cell>
          <cell r="AK163">
            <v>0</v>
          </cell>
          <cell r="AL163">
            <v>0</v>
          </cell>
          <cell r="AM163">
            <v>0</v>
          </cell>
          <cell r="AN163">
            <v>-1.9880781085895079E-4</v>
          </cell>
          <cell r="AO163">
            <v>3.3209353168193474E-3</v>
          </cell>
          <cell r="AP163">
            <v>3.0538529085128871E-2</v>
          </cell>
          <cell r="AQ163">
            <v>6.2619579723924207E-2</v>
          </cell>
          <cell r="AR163">
            <v>4.7409064821726452E-2</v>
          </cell>
          <cell r="AS163">
            <v>4.6673259999758937E-3</v>
          </cell>
          <cell r="AT163">
            <v>0</v>
          </cell>
          <cell r="AU163">
            <v>1</v>
          </cell>
        </row>
        <row r="164">
          <cell r="A164" t="str">
            <v>REVNETEE</v>
          </cell>
          <cell r="B164">
            <v>7.7170112975437173E-5</v>
          </cell>
          <cell r="C164">
            <v>9.5904944042121242E-4</v>
          </cell>
          <cell r="D164">
            <v>1.6789000176889862E-2</v>
          </cell>
          <cell r="E164">
            <v>7.7006436519433549E-2</v>
          </cell>
          <cell r="F164">
            <v>0.18694524093607995</v>
          </cell>
          <cell r="G164">
            <v>0.23903222641743643</v>
          </cell>
          <cell r="H164">
            <v>0.22643685703078972</v>
          </cell>
          <cell r="I164">
            <v>0.12702010051882498</v>
          </cell>
          <cell r="J164">
            <v>7.3032976795151597E-2</v>
          </cell>
          <cell r="K164">
            <v>4.8746042790528412E-4</v>
          </cell>
          <cell r="L164">
            <v>5.6563977349473318E-3</v>
          </cell>
          <cell r="M164">
            <v>0.10208847499013042</v>
          </cell>
          <cell r="N164">
            <v>0.10184125886470678</v>
          </cell>
          <cell r="O164">
            <v>0.10960244859568409</v>
          </cell>
          <cell r="P164">
            <v>0.18981045906482069</v>
          </cell>
          <cell r="Q164">
            <v>0.13671367585623467</v>
          </cell>
          <cell r="R164">
            <v>8.1377147129389885E-2</v>
          </cell>
          <cell r="S164">
            <v>1.5050802492239324E-2</v>
          </cell>
          <cell r="T164">
            <v>1.8855740758646411E-3</v>
          </cell>
          <cell r="U164">
            <v>2.228319270077436E-3</v>
          </cell>
          <cell r="V164">
            <v>5.9046929119670735E-3</v>
          </cell>
          <cell r="W164">
            <v>2.452726574750427E-2</v>
          </cell>
          <cell r="X164">
            <v>4.5261728008682389E-2</v>
          </cell>
          <cell r="Y164">
            <v>6.1980277821609482E-2</v>
          </cell>
          <cell r="Z164">
            <v>2.0430990619450265E-2</v>
          </cell>
          <cell r="AA164">
            <v>-0.22696227630021129</v>
          </cell>
          <cell r="AB164">
            <v>-0.29702956989548851</v>
          </cell>
          <cell r="AC164">
            <v>-0.32411239917049633</v>
          </cell>
          <cell r="AD164">
            <v>-0.24867740835025326</v>
          </cell>
          <cell r="AE164">
            <v>-7.1227418139025006E-5</v>
          </cell>
          <cell r="AF164">
            <v>7.1953650686614311E-3</v>
          </cell>
          <cell r="AG164">
            <v>1.1093635071663695E-2</v>
          </cell>
          <cell r="AH164">
            <v>-9.0270951872860553E-3</v>
          </cell>
          <cell r="AI164">
            <v>-7.8841193202308819E-3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1.3586739611126975E-4</v>
          </cell>
          <cell r="AO164">
            <v>1.0882288660434407E-2</v>
          </cell>
          <cell r="AP164">
            <v>6.1224137890787851E-2</v>
          </cell>
          <cell r="AQ164">
            <v>9.5442904504788137E-2</v>
          </cell>
          <cell r="AR164">
            <v>6.4242965209065653E-2</v>
          </cell>
          <cell r="AS164">
            <v>1.140090028138578E-2</v>
          </cell>
          <cell r="AT164">
            <v>0</v>
          </cell>
          <cell r="AU164">
            <v>1</v>
          </cell>
        </row>
        <row r="165">
          <cell r="A165" t="str">
            <v>REVNETEP</v>
          </cell>
          <cell r="B165">
            <v>3.5898611236917337E-4</v>
          </cell>
          <cell r="C165">
            <v>-2.3142393225079796E-3</v>
          </cell>
          <cell r="D165">
            <v>-4.8075544762227758E-2</v>
          </cell>
          <cell r="E165">
            <v>-9.0632894761354041E-2</v>
          </cell>
          <cell r="F165">
            <v>0.19131698275427317</v>
          </cell>
          <cell r="G165">
            <v>0.29402281407720804</v>
          </cell>
          <cell r="H165">
            <v>0.24835083508391748</v>
          </cell>
          <cell r="I165">
            <v>0.26396987512959402</v>
          </cell>
          <cell r="J165">
            <v>0.13929227317357706</v>
          </cell>
          <cell r="K165">
            <v>3.0890093447500717E-2</v>
          </cell>
          <cell r="L165">
            <v>2.03634824642621E-2</v>
          </cell>
          <cell r="M165">
            <v>-6.6507884598297554E-2</v>
          </cell>
          <cell r="N165">
            <v>-5.1156740343281881E-2</v>
          </cell>
          <cell r="O165">
            <v>5.0992536541799929E-2</v>
          </cell>
          <cell r="P165">
            <v>4.9601342433980122E-2</v>
          </cell>
          <cell r="Q165">
            <v>8.7056580130327535E-2</v>
          </cell>
          <cell r="R165">
            <v>3.9725874685638922E-2</v>
          </cell>
          <cell r="S165">
            <v>2.6670368533066112E-2</v>
          </cell>
          <cell r="T165">
            <v>3.237684795673938E-3</v>
          </cell>
          <cell r="U165">
            <v>1.0370841049518851E-2</v>
          </cell>
          <cell r="V165">
            <v>3.0364887255291764E-2</v>
          </cell>
          <cell r="W165">
            <v>2.1477510894932699E-2</v>
          </cell>
          <cell r="X165">
            <v>2.7592217760426231E-2</v>
          </cell>
          <cell r="Y165">
            <v>6.7488271531715369E-2</v>
          </cell>
          <cell r="Z165">
            <v>-0.43689376363965376</v>
          </cell>
          <cell r="AA165">
            <v>-7.4786449825794549E-2</v>
          </cell>
          <cell r="AB165">
            <v>-2.9329767960319646E-2</v>
          </cell>
          <cell r="AC165">
            <v>3.3350680752205493E-2</v>
          </cell>
          <cell r="AD165">
            <v>6.0665626231167544E-2</v>
          </cell>
          <cell r="AE165">
            <v>9.5960723318305163E-5</v>
          </cell>
          <cell r="AF165">
            <v>-1.0982912328479614E-2</v>
          </cell>
          <cell r="AG165">
            <v>-1.4275544473762822E-2</v>
          </cell>
          <cell r="AH165">
            <v>-2.18756750061611E-2</v>
          </cell>
          <cell r="AI165">
            <v>-8.0668705258201325E-3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2.3930932190239327E-4</v>
          </cell>
          <cell r="AO165">
            <v>5.3333800776524777E-3</v>
          </cell>
          <cell r="AP165">
            <v>3.2281535493197698E-2</v>
          </cell>
          <cell r="AQ165">
            <v>7.7468288361694754E-2</v>
          </cell>
          <cell r="AR165">
            <v>4.0562251192869027E-2</v>
          </cell>
          <cell r="AS165">
            <v>1.7577975385765661E-3</v>
          </cell>
          <cell r="AT165">
            <v>0</v>
          </cell>
          <cell r="AU165">
            <v>1</v>
          </cell>
        </row>
        <row r="166">
          <cell r="A166" t="str">
            <v>REVNETF</v>
          </cell>
          <cell r="B166">
            <v>5.0069813970780017E-5</v>
          </cell>
          <cell r="C166">
            <v>3.9752940403393048E-4</v>
          </cell>
          <cell r="D166">
            <v>6.4626154575514938E-3</v>
          </cell>
          <cell r="E166">
            <v>3.299004830264339E-2</v>
          </cell>
          <cell r="F166">
            <v>9.1415220933720356E-2</v>
          </cell>
          <cell r="G166">
            <v>0.12332711510149617</v>
          </cell>
          <cell r="H166">
            <v>0.11444437116397588</v>
          </cell>
          <cell r="I166">
            <v>6.7992411318484117E-2</v>
          </cell>
          <cell r="J166">
            <v>3.8089592785296257E-2</v>
          </cell>
          <cell r="K166">
            <v>1.1909216056647934E-3</v>
          </cell>
          <cell r="L166">
            <v>3.3210111457986856E-3</v>
          </cell>
          <cell r="M166">
            <v>4.5584985492525369E-2</v>
          </cell>
          <cell r="N166">
            <v>4.5131812058180669E-2</v>
          </cell>
          <cell r="O166">
            <v>5.1288202126668639E-2</v>
          </cell>
          <cell r="P166">
            <v>9.1477429740799823E-2</v>
          </cell>
          <cell r="Q166">
            <v>6.7045728160086818E-2</v>
          </cell>
          <cell r="R166">
            <v>3.9712176181627368E-2</v>
          </cell>
          <cell r="S166">
            <v>7.796316899029568E-3</v>
          </cell>
          <cell r="T166">
            <v>1.006582864406488E-3</v>
          </cell>
          <cell r="U166">
            <v>9.3969673070714969E-4</v>
          </cell>
          <cell r="V166">
            <v>1.4668001331490407E-3</v>
          </cell>
          <cell r="W166">
            <v>4.7723428922000696E-3</v>
          </cell>
          <cell r="X166">
            <v>6.8520248063032099E-3</v>
          </cell>
          <cell r="Y166">
            <v>5.9421744656835323E-3</v>
          </cell>
          <cell r="Z166">
            <v>-4.8651502440432573E-42</v>
          </cell>
          <cell r="AA166">
            <v>8.8648509648381214E-3</v>
          </cell>
          <cell r="AB166">
            <v>7.1006999334225903E-3</v>
          </cell>
          <cell r="AC166">
            <v>1.2763743422380293E-2</v>
          </cell>
          <cell r="AD166">
            <v>-1.3132824789846143E-5</v>
          </cell>
          <cell r="AE166">
            <v>1.0534398136017279E-43</v>
          </cell>
          <cell r="AF166">
            <v>7.610200202612165E-3</v>
          </cell>
          <cell r="AG166">
            <v>1.0850365901868712E-2</v>
          </cell>
          <cell r="AH166">
            <v>3.50195910289928E-3</v>
          </cell>
          <cell r="AI166">
            <v>-6.6905588161557986E-43</v>
          </cell>
          <cell r="AJ166">
            <v>0</v>
          </cell>
          <cell r="AK166">
            <v>-1.0820736211651738E-9</v>
          </cell>
          <cell r="AL166">
            <v>0</v>
          </cell>
          <cell r="AM166">
            <v>-1.4932615972079398E-7</v>
          </cell>
          <cell r="AN166">
            <v>1.2070552762507479E-4</v>
          </cell>
          <cell r="AO166">
            <v>4.9190156694299573E-3</v>
          </cell>
          <cell r="AP166">
            <v>2.6348378383002691E-2</v>
          </cell>
          <cell r="AQ166">
            <v>4.2110120770838512E-2</v>
          </cell>
          <cell r="AR166">
            <v>2.345148815418938E-2</v>
          </cell>
          <cell r="AS166">
            <v>3.6745756159081598E-3</v>
          </cell>
          <cell r="AT166">
            <v>0</v>
          </cell>
          <cell r="AU166">
            <v>1</v>
          </cell>
        </row>
        <row r="167">
          <cell r="A167" t="str">
            <v>REVNETT</v>
          </cell>
          <cell r="B167">
            <v>1.8291537479818846E-5</v>
          </cell>
          <cell r="C167">
            <v>1.4522570420293714E-4</v>
          </cell>
          <cell r="D167">
            <v>2.4260996663801413E-3</v>
          </cell>
          <cell r="E167">
            <v>1.2292819785401919E-2</v>
          </cell>
          <cell r="F167">
            <v>3.4194186095692448E-2</v>
          </cell>
          <cell r="G167">
            <v>4.9114089850065122E-2</v>
          </cell>
          <cell r="H167">
            <v>4.5431846370145565E-2</v>
          </cell>
          <cell r="I167">
            <v>2.7136612323353664E-2</v>
          </cell>
          <cell r="J167">
            <v>1.5152515711416866E-2</v>
          </cell>
          <cell r="K167">
            <v>4.3506826684546943E-4</v>
          </cell>
          <cell r="L167">
            <v>1.2132339832482161E-3</v>
          </cell>
          <cell r="M167">
            <v>1.7112842133617221E-2</v>
          </cell>
          <cell r="N167">
            <v>1.6817108818096681E-2</v>
          </cell>
          <cell r="O167">
            <v>1.9184533058279281E-2</v>
          </cell>
          <cell r="P167">
            <v>3.6430193796758666E-2</v>
          </cell>
          <cell r="Q167">
            <v>2.6615649075298068E-2</v>
          </cell>
          <cell r="R167">
            <v>1.5849620695310884E-2</v>
          </cell>
          <cell r="S167">
            <v>3.1321248213587679E-3</v>
          </cell>
          <cell r="T167">
            <v>-8.0074253795219365E-4</v>
          </cell>
          <cell r="U167">
            <v>-7.5906310117931518E-4</v>
          </cell>
          <cell r="V167">
            <v>-2.5327188037789551E-3</v>
          </cell>
          <cell r="W167">
            <v>-1.6243616580043856E-2</v>
          </cell>
          <cell r="X167">
            <v>-0.13686260488173022</v>
          </cell>
          <cell r="Y167">
            <v>-0.16653621505485797</v>
          </cell>
          <cell r="Z167">
            <v>-3.5851425736536539E-2</v>
          </cell>
          <cell r="AA167">
            <v>7.7784487639627378E-2</v>
          </cell>
          <cell r="AB167">
            <v>9.2702033258471608E-2</v>
          </cell>
          <cell r="AC167">
            <v>9.447020771488937E-2</v>
          </cell>
          <cell r="AD167">
            <v>6.8431461843870306E-2</v>
          </cell>
          <cell r="AE167">
            <v>4.5414216329789034E-4</v>
          </cell>
          <cell r="AF167">
            <v>5.7493366425805409E-2</v>
          </cell>
          <cell r="AG167">
            <v>9.1876592214657729E-2</v>
          </cell>
          <cell r="AH167">
            <v>0.10977054485508553</v>
          </cell>
          <cell r="AI167">
            <v>-2.8081503827564806E-2</v>
          </cell>
          <cell r="AJ167">
            <v>0</v>
          </cell>
          <cell r="AK167">
            <v>-8.815289613138401E-10</v>
          </cell>
          <cell r="AL167">
            <v>0</v>
          </cell>
          <cell r="AM167">
            <v>-1.2165099666130993E-7</v>
          </cell>
          <cell r="AN167">
            <v>3.1940713178052683E-4</v>
          </cell>
          <cell r="AO167">
            <v>1.4104485853271337E-2</v>
          </cell>
          <cell r="AP167">
            <v>9.30774621119385E-2</v>
          </cell>
          <cell r="AQ167">
            <v>0.20750010637411587</v>
          </cell>
          <cell r="AR167">
            <v>0.12555784602351255</v>
          </cell>
          <cell r="AS167">
            <v>3.1423807752894259E-2</v>
          </cell>
          <cell r="AT167">
            <v>0</v>
          </cell>
          <cell r="AU167">
            <v>1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"/>
      <sheetName val="Fact_allocat"/>
      <sheetName val="Fact_derive"/>
      <sheetName val="presentation"/>
      <sheetName val="sommaire"/>
      <sheetName val="GM14doc2"/>
      <sheetName val="GM14Doc3"/>
      <sheetName val="GM14Doc3 (copier-coller)"/>
      <sheetName val="GM14Doc5"/>
      <sheetName val="GM14Doc6"/>
      <sheetName val="GM14Doc6 (Copier-coller)"/>
      <sheetName val="GM14Doc7"/>
      <sheetName val="GM14Doc7 (copier-coller)"/>
    </sheetNames>
    <sheetDataSet>
      <sheetData sheetId="0"/>
      <sheetData sheetId="1">
        <row r="1">
          <cell r="A1" t="str">
            <v>ALLOCAT</v>
          </cell>
        </row>
      </sheetData>
      <sheetData sheetId="2">
        <row r="93">
          <cell r="A93" t="str">
            <v>RATIO</v>
          </cell>
          <cell r="B93" t="str">
            <v>_0101</v>
          </cell>
          <cell r="C93" t="str">
            <v>_0102</v>
          </cell>
          <cell r="D93" t="str">
            <v>_0103</v>
          </cell>
          <cell r="E93" t="str">
            <v>_0104</v>
          </cell>
          <cell r="F93" t="str">
            <v>_0105</v>
          </cell>
          <cell r="G93" t="str">
            <v>_0106</v>
          </cell>
          <cell r="H93" t="str">
            <v>_0107</v>
          </cell>
          <cell r="I93" t="str">
            <v>_0108</v>
          </cell>
          <cell r="J93" t="str">
            <v>_0109</v>
          </cell>
          <cell r="K93" t="str">
            <v>_0201</v>
          </cell>
          <cell r="L93" t="str">
            <v>_0202</v>
          </cell>
          <cell r="M93" t="str">
            <v>_0203</v>
          </cell>
          <cell r="N93" t="str">
            <v>_0204</v>
          </cell>
          <cell r="O93" t="str">
            <v>_0205</v>
          </cell>
          <cell r="P93" t="str">
            <v>_0206</v>
          </cell>
          <cell r="Q93" t="str">
            <v>_0207</v>
          </cell>
          <cell r="R93" t="str">
            <v>_0208</v>
          </cell>
          <cell r="S93" t="str">
            <v>_0209</v>
          </cell>
          <cell r="T93" t="str">
            <v>_0303</v>
          </cell>
          <cell r="U93" t="str">
            <v>_0304</v>
          </cell>
          <cell r="V93" t="str">
            <v>_0305</v>
          </cell>
          <cell r="W93" t="str">
            <v>_0406</v>
          </cell>
          <cell r="X93" t="str">
            <v>_0407</v>
          </cell>
          <cell r="Y93" t="str">
            <v>_0408</v>
          </cell>
          <cell r="Z93" t="str">
            <v>_0409</v>
          </cell>
          <cell r="AA93" t="str">
            <v>_0410</v>
          </cell>
          <cell r="AB93" t="str">
            <v>_0505</v>
          </cell>
          <cell r="AC93" t="str">
            <v>_0506</v>
          </cell>
          <cell r="AD93" t="str">
            <v>_0507</v>
          </cell>
          <cell r="AE93" t="str">
            <v>_0508</v>
          </cell>
          <cell r="AF93" t="str">
            <v>_0509</v>
          </cell>
          <cell r="AG93" t="str">
            <v>_0535</v>
          </cell>
          <cell r="AH93" t="str">
            <v>_0536</v>
          </cell>
          <cell r="AI93" t="str">
            <v>_0537</v>
          </cell>
          <cell r="AJ93" t="str">
            <v>_0538</v>
          </cell>
          <cell r="AK93" t="str">
            <v>_0539</v>
          </cell>
          <cell r="AL93" t="str">
            <v>M1</v>
          </cell>
          <cell r="AM93" t="str">
            <v>M2</v>
          </cell>
          <cell r="AN93" t="str">
            <v>M3</v>
          </cell>
          <cell r="AO93" t="str">
            <v>M4</v>
          </cell>
          <cell r="AP93" t="str">
            <v>M5</v>
          </cell>
          <cell r="AQ93" t="str">
            <v>M6</v>
          </cell>
          <cell r="AR93" t="str">
            <v>M7</v>
          </cell>
          <cell r="AS93" t="str">
            <v>M8</v>
          </cell>
          <cell r="AT93" t="str">
            <v>M9</v>
          </cell>
          <cell r="AU93" t="str">
            <v>M10</v>
          </cell>
          <cell r="AV93" t="str">
            <v>Total</v>
          </cell>
        </row>
        <row r="94">
          <cell r="A94" t="str">
            <v>BASETARC</v>
          </cell>
          <cell r="B94">
            <v>2.0198138094159839E-4</v>
          </cell>
          <cell r="C94">
            <v>1.7568649068270619E-3</v>
          </cell>
          <cell r="D94">
            <v>1.5384763141034439E-2</v>
          </cell>
          <cell r="E94">
            <v>6.7557876015184509E-2</v>
          </cell>
          <cell r="F94">
            <v>0.18006383193096337</v>
          </cell>
          <cell r="G94">
            <v>0.22116631324995198</v>
          </cell>
          <cell r="H94">
            <v>0.16987796238986891</v>
          </cell>
          <cell r="I94">
            <v>7.9249339947465552E-2</v>
          </cell>
          <cell r="J94">
            <v>4.0820868223254807E-2</v>
          </cell>
          <cell r="K94">
            <v>2.3886921029280489E-3</v>
          </cell>
          <cell r="L94">
            <v>1.1339215120913883E-2</v>
          </cell>
          <cell r="M94">
            <v>6.2314081119567398E-2</v>
          </cell>
          <cell r="N94">
            <v>2.3369041085331044E-2</v>
          </cell>
          <cell r="O94">
            <v>1.13202828642751E-2</v>
          </cell>
          <cell r="P94">
            <v>1.3730517207072957E-2</v>
          </cell>
          <cell r="Q94">
            <v>8.1327431460308658E-3</v>
          </cell>
          <cell r="R94">
            <v>3.6710854007863392E-3</v>
          </cell>
          <cell r="S94">
            <v>0</v>
          </cell>
          <cell r="T94">
            <v>4.4968052611838268E-4</v>
          </cell>
          <cell r="U94">
            <v>2.1595999966167873E-3</v>
          </cell>
          <cell r="V94">
            <v>2.6094343174727082E-3</v>
          </cell>
          <cell r="W94">
            <v>2.7519678157876017E-3</v>
          </cell>
          <cell r="X94">
            <v>1.6404778058002926E-3</v>
          </cell>
          <cell r="Y94">
            <v>0</v>
          </cell>
          <cell r="Z94">
            <v>0</v>
          </cell>
          <cell r="AA94">
            <v>0</v>
          </cell>
          <cell r="AB94">
            <v>9.8941016835352343E-4</v>
          </cell>
          <cell r="AC94">
            <v>1.4698775782362106E-4</v>
          </cell>
          <cell r="AD94">
            <v>0</v>
          </cell>
          <cell r="AE94">
            <v>0</v>
          </cell>
          <cell r="AF94">
            <v>0</v>
          </cell>
          <cell r="AG94">
            <v>4.4841162403408347E-3</v>
          </cell>
          <cell r="AH94">
            <v>2.8344522473884425E-3</v>
          </cell>
          <cell r="AI94">
            <v>8.792688052535084E-4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2.7964685819662432E-5</v>
          </cell>
          <cell r="AO94">
            <v>1.7480287739118501E-4</v>
          </cell>
          <cell r="AP94">
            <v>5.8598014687289623E-3</v>
          </cell>
          <cell r="AQ94">
            <v>2.2283037221754027E-2</v>
          </cell>
          <cell r="AR94">
            <v>2.6943583013451296E-2</v>
          </cell>
          <cell r="AS94">
            <v>9.3244275193591856E-3</v>
          </cell>
          <cell r="AT94">
            <v>4.0955283001420477E-3</v>
          </cell>
          <cell r="AU94">
            <v>0</v>
          </cell>
          <cell r="AV94">
            <v>1</v>
          </cell>
        </row>
        <row r="95">
          <cell r="A95" t="str">
            <v>BASETARD</v>
          </cell>
          <cell r="B95">
            <v>7.7515294610914307E-3</v>
          </cell>
          <cell r="C95">
            <v>1.0255235146322513E-2</v>
          </cell>
          <cell r="D95">
            <v>3.8382317172316292E-2</v>
          </cell>
          <cell r="E95">
            <v>7.5657282566101602E-2</v>
          </cell>
          <cell r="F95">
            <v>0.11441544971359478</v>
          </cell>
          <cell r="G95">
            <v>9.771566836081072E-2</v>
          </cell>
          <cell r="H95">
            <v>5.7596904128374295E-2</v>
          </cell>
          <cell r="I95">
            <v>2.0558579767735327E-2</v>
          </cell>
          <cell r="J95">
            <v>8.5585011651430794E-3</v>
          </cell>
          <cell r="K95">
            <v>4.767279505444505E-2</v>
          </cell>
          <cell r="L95">
            <v>6.2641717969554381E-2</v>
          </cell>
          <cell r="M95">
            <v>0.17746424011508888</v>
          </cell>
          <cell r="N95">
            <v>3.6004124256382823E-2</v>
          </cell>
          <cell r="O95">
            <v>1.5297491566733908E-2</v>
          </cell>
          <cell r="P95">
            <v>9.8728140707054612E-3</v>
          </cell>
          <cell r="Q95">
            <v>4.1548798630442049E-3</v>
          </cell>
          <cell r="R95">
            <v>1.0053594010172064E-3</v>
          </cell>
          <cell r="S95">
            <v>1.5115834766005545E-5</v>
          </cell>
          <cell r="T95">
            <v>1.2363810859960002E-3</v>
          </cell>
          <cell r="U95">
            <v>3.3190431082839719E-3</v>
          </cell>
          <cell r="V95">
            <v>3.5047284542781146E-3</v>
          </cell>
          <cell r="W95">
            <v>1.5564892073696934E-2</v>
          </cell>
          <cell r="X95">
            <v>3.6434327523727612E-2</v>
          </cell>
          <cell r="Y95">
            <v>2.547868492782214E-2</v>
          </cell>
          <cell r="Z95">
            <v>2.0000264137096962E-2</v>
          </cell>
          <cell r="AA95">
            <v>1.1341175648568829E-2</v>
          </cell>
          <cell r="AB95">
            <v>4.4513264839915944E-3</v>
          </cell>
          <cell r="AC95">
            <v>4.1744625246544469E-3</v>
          </cell>
          <cell r="AD95">
            <v>7.4931823658704539E-3</v>
          </cell>
          <cell r="AE95">
            <v>2.2169936249334635E-3</v>
          </cell>
          <cell r="AF95">
            <v>8.2802147280832215E-3</v>
          </cell>
          <cell r="AG95">
            <v>1.7062735543093837E-3</v>
          </cell>
          <cell r="AH95">
            <v>1.7641015941748158E-3</v>
          </cell>
          <cell r="AI95">
            <v>1.3324584540357158E-3</v>
          </cell>
          <cell r="AJ95">
            <v>6.1745618769428436E-5</v>
          </cell>
          <cell r="AK95">
            <v>3.8011674615975953E-4</v>
          </cell>
          <cell r="AL95">
            <v>0</v>
          </cell>
          <cell r="AM95">
            <v>0</v>
          </cell>
          <cell r="AN95">
            <v>8.0036903664167723E-5</v>
          </cell>
          <cell r="AO95">
            <v>1.7142573700973423E-4</v>
          </cell>
          <cell r="AP95">
            <v>6.6816860948379787E-3</v>
          </cell>
          <cell r="AQ95">
            <v>1.9710632119021153E-2</v>
          </cell>
          <cell r="AR95">
            <v>2.2166855888880285E-2</v>
          </cell>
          <cell r="AS95">
            <v>1.4005595683587656E-2</v>
          </cell>
          <cell r="AT95">
            <v>1.4574923298070284E-3</v>
          </cell>
          <cell r="AU95">
            <v>1.9658969755112733E-3</v>
          </cell>
          <cell r="AV95">
            <v>1</v>
          </cell>
        </row>
        <row r="96">
          <cell r="A96" t="str">
            <v>BASETARD13</v>
          </cell>
          <cell r="B96">
            <v>9.0205411786804281E-3</v>
          </cell>
          <cell r="C96">
            <v>1.1934131373529961E-2</v>
          </cell>
          <cell r="D96">
            <v>4.4665930036638511E-2</v>
          </cell>
          <cell r="E96">
            <v>8.8043222473734528E-2</v>
          </cell>
          <cell r="F96">
            <v>0.13314653331310455</v>
          </cell>
          <cell r="G96">
            <v>0.11371281173288139</v>
          </cell>
          <cell r="H96">
            <v>6.7026158909980413E-2</v>
          </cell>
          <cell r="I96">
            <v>2.3924248279117186E-2</v>
          </cell>
          <cell r="J96">
            <v>9.9596231395974507E-3</v>
          </cell>
          <cell r="K96">
            <v>5.5477362635330103E-2</v>
          </cell>
          <cell r="L96">
            <v>7.2896864971482567E-2</v>
          </cell>
          <cell r="M96">
            <v>0.2065171130080426</v>
          </cell>
          <cell r="N96">
            <v>4.1898400449515788E-2</v>
          </cell>
          <cell r="O96">
            <v>1.7801861335996302E-2</v>
          </cell>
          <cell r="P96">
            <v>1.1489103708020301E-2</v>
          </cell>
          <cell r="Q96">
            <v>4.8350799781109507E-3</v>
          </cell>
          <cell r="R96">
            <v>1.1699479337297497E-3</v>
          </cell>
          <cell r="S96">
            <v>1.7590465293501376E-5</v>
          </cell>
          <cell r="T96">
            <v>1.4387904419056684E-3</v>
          </cell>
          <cell r="U96">
            <v>3.8624074361546068E-3</v>
          </cell>
          <cell r="V96">
            <v>4.078491541649556E-3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9.3139836330448231E-5</v>
          </cell>
          <cell r="AO96">
            <v>1.994900396810489E-4</v>
          </cell>
          <cell r="AP96">
            <v>7.7755525363140303E-3</v>
          </cell>
          <cell r="AQ96">
            <v>2.2937482154962576E-2</v>
          </cell>
          <cell r="AR96">
            <v>2.5795817115989522E-2</v>
          </cell>
          <cell r="AS96">
            <v>1.6298467706263826E-2</v>
          </cell>
          <cell r="AT96">
            <v>1.6961000593015872E-3</v>
          </cell>
          <cell r="AU96">
            <v>2.2877362086611802E-3</v>
          </cell>
          <cell r="AV96">
            <v>1</v>
          </cell>
        </row>
        <row r="97">
          <cell r="A97" t="str">
            <v>BASETAREE</v>
          </cell>
          <cell r="B97">
            <v>1.6925008821214114E-4</v>
          </cell>
          <cell r="C97">
            <v>1.4724357593382917E-3</v>
          </cell>
          <cell r="D97">
            <v>1.2893587784105178E-2</v>
          </cell>
          <cell r="E97">
            <v>5.662007006764689E-2</v>
          </cell>
          <cell r="F97">
            <v>0.15091537089641155</v>
          </cell>
          <cell r="G97">
            <v>0.18608002355949665</v>
          </cell>
          <cell r="H97">
            <v>0.14422972565597533</v>
          </cell>
          <cell r="I97">
            <v>6.7107725524128373E-2</v>
          </cell>
          <cell r="J97">
            <v>3.4519749760623199E-2</v>
          </cell>
          <cell r="K97">
            <v>2.0018942076351961E-3</v>
          </cell>
          <cell r="L97">
            <v>9.503192806654558E-3</v>
          </cell>
          <cell r="M97">
            <v>5.2223937671733049E-2</v>
          </cell>
          <cell r="N97">
            <v>1.9585356089583117E-2</v>
          </cell>
          <cell r="O97">
            <v>9.4878376819488592E-3</v>
          </cell>
          <cell r="P97">
            <v>1.1552387296626327E-2</v>
          </cell>
          <cell r="Q97">
            <v>6.904828152836588E-3</v>
          </cell>
          <cell r="R97">
            <v>3.1086795497051859E-3</v>
          </cell>
          <cell r="S97">
            <v>0</v>
          </cell>
          <cell r="T97">
            <v>2.4286543901377278E-4</v>
          </cell>
          <cell r="U97">
            <v>2.4883253807232654E-3</v>
          </cell>
          <cell r="V97">
            <v>4.0463312013768521E-3</v>
          </cell>
          <cell r="W97">
            <v>2.0281198399577625E-2</v>
          </cell>
          <cell r="X97">
            <v>4.4847464389500775E-2</v>
          </cell>
          <cell r="Y97">
            <v>1.7329244703903939E-2</v>
          </cell>
          <cell r="Z97">
            <v>-5.117481551813601E-3</v>
          </cell>
          <cell r="AA97">
            <v>-4.7325909633595944E-3</v>
          </cell>
          <cell r="AB97">
            <v>9.7843394026123753E-3</v>
          </cell>
          <cell r="AC97">
            <v>6.1634157550391139E-3</v>
          </cell>
          <cell r="AD97">
            <v>2.3608646532188226E-3</v>
          </cell>
          <cell r="AE97">
            <v>2.3807616838428152E-3</v>
          </cell>
          <cell r="AF97">
            <v>-2.9216122903823992E-3</v>
          </cell>
          <cell r="AG97">
            <v>1.1380433498482579E-2</v>
          </cell>
          <cell r="AH97">
            <v>9.9767261798616377E-3</v>
          </cell>
          <cell r="AI97">
            <v>2.1073006473675371E-3</v>
          </cell>
          <cell r="AJ97">
            <v>7.964567471744772E-4</v>
          </cell>
          <cell r="AK97">
            <v>-3.4930569346376642E-3</v>
          </cell>
          <cell r="AL97">
            <v>0</v>
          </cell>
          <cell r="AM97">
            <v>0</v>
          </cell>
          <cell r="AN97">
            <v>3.0630393026031356E-4</v>
          </cell>
          <cell r="AO97">
            <v>1.7705279645521761E-4</v>
          </cell>
          <cell r="AP97">
            <v>8.0854511109183947E-3</v>
          </cell>
          <cell r="AQ97">
            <v>3.4604194778457532E-2</v>
          </cell>
          <cell r="AR97">
            <v>3.9259752917052707E-2</v>
          </cell>
          <cell r="AS97">
            <v>1.9316982661742817E-2</v>
          </cell>
          <cell r="AT97">
            <v>4.3991871288628767E-3</v>
          </cell>
          <cell r="AU97">
            <v>7.5540357820872515E-3</v>
          </cell>
          <cell r="AV97">
            <v>1</v>
          </cell>
        </row>
        <row r="98">
          <cell r="A98" t="str">
            <v>BASETAREP</v>
          </cell>
          <cell r="B98">
            <v>1.4567273743579343E-4</v>
          </cell>
          <cell r="C98">
            <v>1.2665435672802676E-3</v>
          </cell>
          <cell r="D98">
            <v>1.1091359162344314E-2</v>
          </cell>
          <cell r="E98">
            <v>4.8703945257300575E-2</v>
          </cell>
          <cell r="F98">
            <v>0.12981046274662411</v>
          </cell>
          <cell r="G98">
            <v>0.15913219730662395</v>
          </cell>
          <cell r="H98">
            <v>0.12161021605671331</v>
          </cell>
          <cell r="I98">
            <v>5.7369442537400284E-2</v>
          </cell>
          <cell r="J98">
            <v>2.997481793851994E-2</v>
          </cell>
          <cell r="K98">
            <v>1.7220915965001297E-3</v>
          </cell>
          <cell r="L98">
            <v>8.1747080959255775E-3</v>
          </cell>
          <cell r="M98">
            <v>4.4924079441800026E-2</v>
          </cell>
          <cell r="N98">
            <v>1.6847277364651768E-2</v>
          </cell>
          <cell r="O98">
            <v>8.1609614535707049E-3</v>
          </cell>
          <cell r="P98">
            <v>9.8792729567002448E-3</v>
          </cell>
          <cell r="Q98">
            <v>5.8219946664373155E-3</v>
          </cell>
          <cell r="R98">
            <v>2.6575586204853037E-3</v>
          </cell>
          <cell r="S98">
            <v>0</v>
          </cell>
          <cell r="T98">
            <v>8.3418639987651211E-4</v>
          </cell>
          <cell r="U98">
            <v>3.071138349298713E-3</v>
          </cell>
          <cell r="V98">
            <v>5.3395117136326191E-3</v>
          </cell>
          <cell r="W98">
            <v>2.7523490255706513E-2</v>
          </cell>
          <cell r="X98">
            <v>5.7699115819078467E-2</v>
          </cell>
          <cell r="Y98">
            <v>3.3367119731974787E-2</v>
          </cell>
          <cell r="Z98">
            <v>1.566655438245845E-2</v>
          </cell>
          <cell r="AA98">
            <v>5.5190992791040562E-3</v>
          </cell>
          <cell r="AB98">
            <v>1.1346909035923322E-2</v>
          </cell>
          <cell r="AC98">
            <v>4.7319223472180308E-3</v>
          </cell>
          <cell r="AD98">
            <v>2.3362212066965122E-3</v>
          </cell>
          <cell r="AE98">
            <v>-2.3879835933484361E-3</v>
          </cell>
          <cell r="AF98">
            <v>4.0790421024281134E-4</v>
          </cell>
          <cell r="AG98">
            <v>7.5382985726257659E-3</v>
          </cell>
          <cell r="AH98">
            <v>9.3161289413256302E-3</v>
          </cell>
          <cell r="AI98">
            <v>4.3146394923225459E-3</v>
          </cell>
          <cell r="AJ98">
            <v>1.2142570963948801E-2</v>
          </cell>
          <cell r="AK98">
            <v>3.7010614381398116E-3</v>
          </cell>
          <cell r="AL98">
            <v>0</v>
          </cell>
          <cell r="AM98">
            <v>0</v>
          </cell>
          <cell r="AN98">
            <v>3.4582375321509136E-4</v>
          </cell>
          <cell r="AO98">
            <v>3.1185070385903314E-4</v>
          </cell>
          <cell r="AP98">
            <v>8.6147825692043396E-3</v>
          </cell>
          <cell r="AQ98">
            <v>3.5488251280360775E-2</v>
          </cell>
          <cell r="AR98">
            <v>5.3823257058073719E-2</v>
          </cell>
          <cell r="AS98">
            <v>2.9950027705243881E-2</v>
          </cell>
          <cell r="AT98">
            <v>4.9286608039546568E-3</v>
          </cell>
          <cell r="AU98">
            <v>6.7768560735499183E-3</v>
          </cell>
          <cell r="AV98">
            <v>1</v>
          </cell>
        </row>
        <row r="99">
          <cell r="A99" t="str">
            <v>BASETARF</v>
          </cell>
          <cell r="B99">
            <v>1.9764919031680788E-4</v>
          </cell>
          <cell r="C99">
            <v>1.7191828509717229E-3</v>
          </cell>
          <cell r="D99">
            <v>1.5054800420320182E-2</v>
          </cell>
          <cell r="E99">
            <v>6.6108724682771181E-2</v>
          </cell>
          <cell r="F99">
            <v>0.1762004860152902</v>
          </cell>
          <cell r="G99">
            <v>0.21585943861174062</v>
          </cell>
          <cell r="H99">
            <v>0.16491837830715828</v>
          </cell>
          <cell r="I99">
            <v>7.7066569450280814E-2</v>
          </cell>
          <cell r="J99">
            <v>3.9577338568187265E-2</v>
          </cell>
          <cell r="K99">
            <v>2.3374583234302831E-3</v>
          </cell>
          <cell r="L99">
            <v>1.109600635973846E-2</v>
          </cell>
          <cell r="M99">
            <v>6.0977607911853193E-2</v>
          </cell>
          <cell r="N99">
            <v>2.2867763084548163E-2</v>
          </cell>
          <cell r="O99">
            <v>1.1077401392193969E-2</v>
          </cell>
          <cell r="P99">
            <v>1.3401054132588412E-2</v>
          </cell>
          <cell r="Q99">
            <v>7.8953078549054648E-3</v>
          </cell>
          <cell r="R99">
            <v>3.569972421034154E-3</v>
          </cell>
          <cell r="S99">
            <v>0</v>
          </cell>
          <cell r="T99">
            <v>3.1312004639091E-4</v>
          </cell>
          <cell r="U99">
            <v>1.9823332914928079E-3</v>
          </cell>
          <cell r="V99">
            <v>2.6104085558484908E-3</v>
          </cell>
          <cell r="W99">
            <v>5.1763485996907848E-3</v>
          </cell>
          <cell r="X99">
            <v>5.9187717168465047E-3</v>
          </cell>
          <cell r="Y99">
            <v>0</v>
          </cell>
          <cell r="Z99">
            <v>7.3311394186872441E-3</v>
          </cell>
          <cell r="AA99">
            <v>0</v>
          </cell>
          <cell r="AB99">
            <v>3.5001362785145379E-3</v>
          </cell>
          <cell r="AC99">
            <v>3.7372299493202495E-4</v>
          </cell>
          <cell r="AD99">
            <v>5.7235609103276032E-4</v>
          </cell>
          <cell r="AE99">
            <v>0</v>
          </cell>
          <cell r="AF99">
            <v>1.6419873426317988E-4</v>
          </cell>
          <cell r="AG99">
            <v>6.5938829554669969E-3</v>
          </cell>
          <cell r="AH99">
            <v>6.2411288198601332E-3</v>
          </cell>
          <cell r="AI99">
            <v>7.4742067358106001E-4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2.2629173479140625E-5</v>
          </cell>
          <cell r="AO99">
            <v>1.4613929078285156E-4</v>
          </cell>
          <cell r="AP99">
            <v>5.5962425555916191E-3</v>
          </cell>
          <cell r="AQ99">
            <v>2.2997966596032624E-2</v>
          </cell>
          <cell r="AR99">
            <v>2.5678679405655758E-2</v>
          </cell>
          <cell r="AS99">
            <v>1.0469010756009974E-2</v>
          </cell>
          <cell r="AT99">
            <v>3.6392244685113477E-3</v>
          </cell>
          <cell r="AU99">
            <v>0</v>
          </cell>
          <cell r="AV99">
            <v>1</v>
          </cell>
        </row>
        <row r="100">
          <cell r="A100" t="str">
            <v>BASETART</v>
          </cell>
          <cell r="B100">
            <v>1.7175291729362667E-4</v>
          </cell>
          <cell r="C100">
            <v>1.493933112208949E-3</v>
          </cell>
          <cell r="D100">
            <v>1.3082283301378131E-2</v>
          </cell>
          <cell r="E100">
            <v>5.7447660287845023E-2</v>
          </cell>
          <cell r="F100">
            <v>0.15311854823344317</v>
          </cell>
          <cell r="G100">
            <v>0.18835193764418182</v>
          </cell>
          <cell r="H100">
            <v>0.14509942464110034</v>
          </cell>
          <cell r="I100">
            <v>6.7877908197805231E-2</v>
          </cell>
          <cell r="J100">
            <v>3.5153810286288022E-2</v>
          </cell>
          <cell r="K100">
            <v>2.0312012685603223E-3</v>
          </cell>
          <cell r="L100">
            <v>9.6421921058163374E-3</v>
          </cell>
          <cell r="M100">
            <v>5.2988171179372844E-2</v>
          </cell>
          <cell r="N100">
            <v>1.9871801967561081E-2</v>
          </cell>
          <cell r="O100">
            <v>9.626282297681487E-3</v>
          </cell>
          <cell r="P100">
            <v>1.1693324732895473E-2</v>
          </cell>
          <cell r="Q100">
            <v>6.9464946167337978E-3</v>
          </cell>
          <cell r="R100">
            <v>3.1443239525535916E-3</v>
          </cell>
          <cell r="S100">
            <v>0</v>
          </cell>
          <cell r="T100">
            <v>2.9453446671634807E-4</v>
          </cell>
          <cell r="U100">
            <v>2.6841084013076661E-3</v>
          </cell>
          <cell r="V100">
            <v>4.2668895406591315E-3</v>
          </cell>
          <cell r="W100">
            <v>1.9309245605055435E-2</v>
          </cell>
          <cell r="X100">
            <v>4.3086658081921601E-2</v>
          </cell>
          <cell r="Y100">
            <v>1.2742801073325073E-2</v>
          </cell>
          <cell r="Z100">
            <v>9.9762578261179506E-3</v>
          </cell>
          <cell r="AA100">
            <v>0</v>
          </cell>
          <cell r="AB100">
            <v>3.1445513339849944E-3</v>
          </cell>
          <cell r="AC100">
            <v>7.1142459775632924E-4</v>
          </cell>
          <cell r="AD100">
            <v>8.3627279556474851E-4</v>
          </cell>
          <cell r="AE100">
            <v>3.1256782893632445E-4</v>
          </cell>
          <cell r="AF100">
            <v>1.088222431689655E-3</v>
          </cell>
          <cell r="AG100">
            <v>1.0133793559223081E-2</v>
          </cell>
          <cell r="AH100">
            <v>8.7689521269339096E-3</v>
          </cell>
          <cell r="AI100">
            <v>1.1041982780823903E-3</v>
          </cell>
          <cell r="AJ100">
            <v>7.2727278682992624E-4</v>
          </cell>
          <cell r="AK100">
            <v>1.1210816955114858E-4</v>
          </cell>
          <cell r="AL100">
            <v>0</v>
          </cell>
          <cell r="AM100">
            <v>0</v>
          </cell>
          <cell r="AN100">
            <v>2.7396900715034543E-5</v>
          </cell>
          <cell r="AO100">
            <v>1.7686353945887907E-4</v>
          </cell>
          <cell r="AP100">
            <v>7.8653673562467576E-3</v>
          </cell>
          <cell r="AQ100">
            <v>3.3536852994990547E-2</v>
          </cell>
          <cell r="AR100">
            <v>3.8002202495645704E-2</v>
          </cell>
          <cell r="AS100">
            <v>1.9010125284873232E-2</v>
          </cell>
          <cell r="AT100">
            <v>4.3402817816948526E-3</v>
          </cell>
          <cell r="AU100">
            <v>0</v>
          </cell>
          <cell r="AV100">
            <v>1</v>
          </cell>
        </row>
        <row r="101">
          <cell r="A101" t="str">
            <v>COUTGAZC</v>
          </cell>
          <cell r="B101">
            <v>2.0250475104232943E-4</v>
          </cell>
          <cell r="C101">
            <v>1.7614172599151056E-3</v>
          </cell>
          <cell r="D101">
            <v>1.542453480909602E-2</v>
          </cell>
          <cell r="E101">
            <v>6.7697480236787178E-2</v>
          </cell>
          <cell r="F101">
            <v>0.18032450963506108</v>
          </cell>
          <cell r="G101">
            <v>0.20508204742326624</v>
          </cell>
          <cell r="H101">
            <v>0.12860214573259729</v>
          </cell>
          <cell r="I101">
            <v>4.9913444653637208E-2</v>
          </cell>
          <cell r="J101">
            <v>1.6591306203338967E-2</v>
          </cell>
          <cell r="K101">
            <v>2.394881633966488E-3</v>
          </cell>
          <cell r="L101">
            <v>1.1368597067568457E-2</v>
          </cell>
          <cell r="M101">
            <v>6.2475171344170154E-2</v>
          </cell>
          <cell r="N101">
            <v>2.3417331780402409E-2</v>
          </cell>
          <cell r="O101">
            <v>1.1336671193431219E-2</v>
          </cell>
          <cell r="P101">
            <v>1.2731968714532613E-2</v>
          </cell>
          <cell r="Q101">
            <v>6.1567033449067138E-3</v>
          </cell>
          <cell r="R101">
            <v>2.3121519761854429E-3</v>
          </cell>
          <cell r="S101">
            <v>0</v>
          </cell>
          <cell r="T101">
            <v>2.832700795473559E-3</v>
          </cell>
          <cell r="U101">
            <v>1.2177914071454162E-2</v>
          </cell>
          <cell r="V101">
            <v>1.2689580487889615E-2</v>
          </cell>
          <cell r="W101">
            <v>8.2425536396068567E-3</v>
          </cell>
          <cell r="X101">
            <v>2.8024352399434783E-2</v>
          </cell>
          <cell r="Y101">
            <v>0</v>
          </cell>
          <cell r="Z101">
            <v>0</v>
          </cell>
          <cell r="AA101">
            <v>0</v>
          </cell>
          <cell r="AB101">
            <v>5.6935974053023714E-3</v>
          </cell>
          <cell r="AC101">
            <v>6.1820290142667053E-3</v>
          </cell>
          <cell r="AD101">
            <v>0</v>
          </cell>
          <cell r="AE101">
            <v>0</v>
          </cell>
          <cell r="AF101">
            <v>0</v>
          </cell>
          <cell r="AG101">
            <v>6.479454272554341E-3</v>
          </cell>
          <cell r="AH101">
            <v>3.7207665415586442E-3</v>
          </cell>
          <cell r="AI101">
            <v>4.7763914330010617E-3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1.1852558496121586E-5</v>
          </cell>
          <cell r="AO101">
            <v>6.5566457191185235E-5</v>
          </cell>
          <cell r="AP101">
            <v>6.683064159833477E-3</v>
          </cell>
          <cell r="AQ101">
            <v>3.0539727016803381E-2</v>
          </cell>
          <cell r="AR101">
            <v>4.1369859163727839E-2</v>
          </cell>
          <cell r="AS101">
            <v>2.705823423693636E-2</v>
          </cell>
          <cell r="AT101">
            <v>5.6594885865645728E-3</v>
          </cell>
          <cell r="AU101">
            <v>0</v>
          </cell>
          <cell r="AV101">
            <v>1</v>
          </cell>
        </row>
        <row r="102">
          <cell r="A102" t="str">
            <v>COUTGAZD</v>
          </cell>
          <cell r="B102">
            <v>-2.1623265607381885E-4</v>
          </cell>
          <cell r="C102">
            <v>-1.8808246750027958E-3</v>
          </cell>
          <cell r="D102">
            <v>-4.1877095890532554E-3</v>
          </cell>
          <cell r="E102">
            <v>-8.335434941920036E-3</v>
          </cell>
          <cell r="F102">
            <v>-1.7144576026964068E-3</v>
          </cell>
          <cell r="G102">
            <v>1.8712036533091288E-2</v>
          </cell>
          <cell r="H102">
            <v>2.9129155307915298E-2</v>
          </cell>
          <cell r="I102">
            <v>1.974338855630647E-2</v>
          </cell>
          <cell r="J102">
            <v>1.3267023626198502E-2</v>
          </cell>
          <cell r="K102">
            <v>-2.5572319366805119E-3</v>
          </cell>
          <cell r="L102">
            <v>-1.2139280323549079E-2</v>
          </cell>
          <cell r="M102">
            <v>-1.6961799973470935E-2</v>
          </cell>
          <cell r="N102">
            <v>-2.8833221692471651E-3</v>
          </cell>
          <cell r="O102">
            <v>-1.0778480505053192E-4</v>
          </cell>
          <cell r="P102">
            <v>1.1616865869922151E-3</v>
          </cell>
          <cell r="Q102">
            <v>1.3945301370900181E-3</v>
          </cell>
          <cell r="R102">
            <v>9.1457752883690436E-4</v>
          </cell>
          <cell r="S102">
            <v>0</v>
          </cell>
          <cell r="T102">
            <v>1.6469226498911807E-3</v>
          </cell>
          <cell r="U102">
            <v>6.3910472710601721E-3</v>
          </cell>
          <cell r="V102">
            <v>1.2954659527083873E-2</v>
          </cell>
          <cell r="W102">
            <v>4.4517049412139277E-2</v>
          </cell>
          <cell r="X102">
            <v>0.11956811669727668</v>
          </cell>
          <cell r="Y102">
            <v>0.36877363515768624</v>
          </cell>
          <cell r="Z102">
            <v>0.14696716647845912</v>
          </cell>
          <cell r="AA102">
            <v>5.8245615048221604E-3</v>
          </cell>
          <cell r="AB102">
            <v>2.0338779512178558E-2</v>
          </cell>
          <cell r="AC102">
            <v>2.003176762630958E-2</v>
          </cell>
          <cell r="AD102">
            <v>4.2964209620051153E-2</v>
          </cell>
          <cell r="AE102">
            <v>9.350000322133286E-3</v>
          </cell>
          <cell r="AF102">
            <v>4.1097092824678293E-2</v>
          </cell>
          <cell r="AG102">
            <v>1.0505362903830551E-2</v>
          </cell>
          <cell r="AH102">
            <v>1.3844779638265199E-2</v>
          </cell>
          <cell r="AI102">
            <v>8.3939662967979951E-3</v>
          </cell>
          <cell r="AJ102">
            <v>2.0882705329528466E-4</v>
          </cell>
          <cell r="AK102">
            <v>3.3236244911009692E-3</v>
          </cell>
          <cell r="AL102">
            <v>0</v>
          </cell>
          <cell r="AM102">
            <v>0</v>
          </cell>
          <cell r="AN102">
            <v>-1.789443103961336E-6</v>
          </cell>
          <cell r="AO102">
            <v>8.0770536849099237E-6</v>
          </cell>
          <cell r="AP102">
            <v>2.0177060850827102E-3</v>
          </cell>
          <cell r="AQ102">
            <v>1.3411622590877746E-2</v>
          </cell>
          <cell r="AR102">
            <v>3.0853978232574603E-2</v>
          </cell>
          <cell r="AS102">
            <v>2.9816756882436589E-2</v>
          </cell>
          <cell r="AT102">
            <v>4.324824586914959E-3</v>
          </cell>
          <cell r="AU102">
            <v>9.5289354207865207E-3</v>
          </cell>
          <cell r="AV102">
            <v>1</v>
          </cell>
        </row>
        <row r="103">
          <cell r="A103" t="str">
            <v>COUTGAZEE</v>
          </cell>
          <cell r="B103">
            <v>1.6946248104890308E-4</v>
          </cell>
          <cell r="C103">
            <v>1.4743024814540941E-3</v>
          </cell>
          <cell r="D103">
            <v>1.2909959919907345E-2</v>
          </cell>
          <cell r="E103">
            <v>5.669121445719668E-2</v>
          </cell>
          <cell r="F103">
            <v>0.15110249799937187</v>
          </cell>
          <cell r="G103">
            <v>0.1858959099396604</v>
          </cell>
          <cell r="H103">
            <v>0.14331017838511326</v>
          </cell>
          <cell r="I103">
            <v>6.7032435498738871E-2</v>
          </cell>
          <cell r="J103">
            <v>3.468937084046636E-2</v>
          </cell>
          <cell r="K103">
            <v>2.0044267061052074E-3</v>
          </cell>
          <cell r="L103">
            <v>9.5152233443747767E-3</v>
          </cell>
          <cell r="M103">
            <v>5.2290254831052457E-2</v>
          </cell>
          <cell r="N103">
            <v>1.9609953504391247E-2</v>
          </cell>
          <cell r="O103">
            <v>9.4996066275657848E-3</v>
          </cell>
          <cell r="P103">
            <v>1.1540964758557114E-2</v>
          </cell>
          <cell r="Q103">
            <v>6.8608035602737731E-3</v>
          </cell>
          <cell r="R103">
            <v>3.1051942044253559E-3</v>
          </cell>
          <cell r="S103">
            <v>0</v>
          </cell>
          <cell r="T103">
            <v>2.190561087531276E-4</v>
          </cell>
          <cell r="U103">
            <v>2.4695516229567426E-3</v>
          </cell>
          <cell r="V103">
            <v>4.0303791570011844E-3</v>
          </cell>
          <cell r="W103">
            <v>2.0340773643709252E-2</v>
          </cell>
          <cell r="X103">
            <v>4.4806892965555449E-2</v>
          </cell>
          <cell r="Y103">
            <v>1.7269978423606402E-2</v>
          </cell>
          <cell r="Z103">
            <v>-4.949233008167974E-3</v>
          </cell>
          <cell r="AA103">
            <v>-4.7282775689921203E-3</v>
          </cell>
          <cell r="AB103">
            <v>1.0126385667061732E-2</v>
          </cell>
          <cell r="AC103">
            <v>6.7403015967881872E-3</v>
          </cell>
          <cell r="AD103">
            <v>2.8344341008316527E-3</v>
          </cell>
          <cell r="AE103">
            <v>2.6044040829695074E-3</v>
          </cell>
          <cell r="AF103">
            <v>-2.0189882393460219E-3</v>
          </cell>
          <cell r="AG103">
            <v>1.1417508281080641E-2</v>
          </cell>
          <cell r="AH103">
            <v>1.0020445236816961E-2</v>
          </cell>
          <cell r="AI103">
            <v>2.2163075665947445E-3</v>
          </cell>
          <cell r="AJ103">
            <v>8.3929301012638559E-4</v>
          </cell>
          <cell r="AK103">
            <v>-3.5772833328268443E-3</v>
          </cell>
          <cell r="AL103">
            <v>0</v>
          </cell>
          <cell r="AM103">
            <v>0</v>
          </cell>
          <cell r="AN103">
            <v>3.2752897956151626E-4</v>
          </cell>
          <cell r="AO103">
            <v>1.8339090414881288E-4</v>
          </cell>
          <cell r="AP103">
            <v>8.0409208629206811E-3</v>
          </cell>
          <cell r="AQ103">
            <v>3.4175496442765151E-2</v>
          </cell>
          <cell r="AR103">
            <v>3.8388844430487894E-2</v>
          </cell>
          <cell r="AS103">
            <v>1.8631376263265772E-2</v>
          </cell>
          <cell r="AT103">
            <v>4.3619178341217646E-3</v>
          </cell>
          <cell r="AU103">
            <v>7.526835428505828E-3</v>
          </cell>
          <cell r="AV103">
            <v>1</v>
          </cell>
        </row>
        <row r="104">
          <cell r="A104" t="str">
            <v>COUTGAZEP</v>
          </cell>
          <cell r="B104">
            <v>1.455561578676542E-4</v>
          </cell>
          <cell r="C104">
            <v>1.2655806146708811E-3</v>
          </cell>
          <cell r="D104">
            <v>1.1082831138855517E-2</v>
          </cell>
          <cell r="E104">
            <v>4.8667550577606702E-2</v>
          </cell>
          <cell r="F104">
            <v>0.12971685467319483</v>
          </cell>
          <cell r="G104">
            <v>0.15958576429896248</v>
          </cell>
          <cell r="H104">
            <v>0.12302723682758876</v>
          </cell>
          <cell r="I104">
            <v>5.754521294290408E-2</v>
          </cell>
          <cell r="J104">
            <v>2.9779498562545213E-2</v>
          </cell>
          <cell r="K104">
            <v>1.7207769695067562E-3</v>
          </cell>
          <cell r="L104">
            <v>8.1684796385603376E-3</v>
          </cell>
          <cell r="M104">
            <v>4.488954715893187E-2</v>
          </cell>
          <cell r="N104">
            <v>1.6834685541150286E-2</v>
          </cell>
          <cell r="O104">
            <v>8.1550749972137977E-3</v>
          </cell>
          <cell r="P104">
            <v>9.9074335824584775E-3</v>
          </cell>
          <cell r="Q104">
            <v>5.8898309723853142E-3</v>
          </cell>
          <cell r="R104">
            <v>2.6656989123852982E-3</v>
          </cell>
          <cell r="S104">
            <v>0</v>
          </cell>
          <cell r="T104">
            <v>8.4014115999695674E-4</v>
          </cell>
          <cell r="U104">
            <v>3.1127542284976211E-3</v>
          </cell>
          <cell r="V104">
            <v>5.3994035706595809E-3</v>
          </cell>
          <cell r="W104">
            <v>2.7470601726630083E-2</v>
          </cell>
          <cell r="X104">
            <v>5.7987495925971543E-2</v>
          </cell>
          <cell r="Y104">
            <v>3.3091427514296633E-2</v>
          </cell>
          <cell r="Z104">
            <v>1.6107185477285246E-2</v>
          </cell>
          <cell r="AA104">
            <v>5.5340816164397323E-3</v>
          </cell>
          <cell r="AB104">
            <v>9.916136072128481E-3</v>
          </cell>
          <cell r="AC104">
            <v>3.5958125865511725E-3</v>
          </cell>
          <cell r="AD104">
            <v>1.0325082905250369E-3</v>
          </cell>
          <cell r="AE104">
            <v>-2.7215632815572625E-3</v>
          </cell>
          <cell r="AF104">
            <v>-6.703724300635653E-4</v>
          </cell>
          <cell r="AG104">
            <v>7.4293294675564156E-3</v>
          </cell>
          <cell r="AH104">
            <v>9.2547468572081459E-3</v>
          </cell>
          <cell r="AI104">
            <v>4.112979089601676E-3</v>
          </cell>
          <cell r="AJ104">
            <v>1.1229650561352691E-2</v>
          </cell>
          <cell r="AK104">
            <v>3.5253504927714586E-3</v>
          </cell>
          <cell r="AL104">
            <v>0</v>
          </cell>
          <cell r="AM104">
            <v>0</v>
          </cell>
          <cell r="AN104">
            <v>3.1392126043491668E-4</v>
          </cell>
          <cell r="AO104">
            <v>2.9321775678450298E-4</v>
          </cell>
          <cell r="AP104">
            <v>8.881171433712717E-3</v>
          </cell>
          <cell r="AQ104">
            <v>3.7176263875207428E-2</v>
          </cell>
          <cell r="AR104">
            <v>5.513006151537294E-2</v>
          </cell>
          <cell r="AS104">
            <v>3.0715718015753745E-2</v>
          </cell>
          <cell r="AT104">
            <v>5.0736216589808711E-3</v>
          </cell>
          <cell r="AU104">
            <v>7.1207419911127907E-3</v>
          </cell>
          <cell r="AV104">
            <v>1</v>
          </cell>
        </row>
        <row r="105">
          <cell r="A105" t="str">
            <v>COUTGAZF</v>
          </cell>
          <cell r="B105">
            <v>1.8929995550013982E-4</v>
          </cell>
          <cell r="C105">
            <v>1.646559931077418E-3</v>
          </cell>
          <cell r="D105">
            <v>1.4419332425793885E-2</v>
          </cell>
          <cell r="E105">
            <v>6.329145171545196E-2</v>
          </cell>
          <cell r="F105">
            <v>0.16859351863790936</v>
          </cell>
          <cell r="G105">
            <v>0.18065457519688868</v>
          </cell>
          <cell r="H105">
            <v>9.5536306383968039E-2</v>
          </cell>
          <cell r="I105">
            <v>4.2641255341171004E-2</v>
          </cell>
          <cell r="J105">
            <v>1.2915143461319421E-2</v>
          </cell>
          <cell r="K105">
            <v>2.2387177802223254E-3</v>
          </cell>
          <cell r="L105">
            <v>1.062728112754195E-2</v>
          </cell>
          <cell r="M105">
            <v>5.840372336148382E-2</v>
          </cell>
          <cell r="N105">
            <v>2.1893236181022104E-2</v>
          </cell>
          <cell r="O105">
            <v>1.0599165304869783E-2</v>
          </cell>
          <cell r="P105">
            <v>1.1215454636050339E-2</v>
          </cell>
          <cell r="Q105">
            <v>4.5737082668685074E-3</v>
          </cell>
          <cell r="R105">
            <v>1.9752806781475479E-3</v>
          </cell>
          <cell r="S105">
            <v>0</v>
          </cell>
          <cell r="T105">
            <v>2.594797242671231E-3</v>
          </cell>
          <cell r="U105">
            <v>9.4906438006795834E-3</v>
          </cell>
          <cell r="V105">
            <v>1.2177608407291018E-2</v>
          </cell>
          <cell r="W105">
            <v>1.441375347222674E-2</v>
          </cell>
          <cell r="X105">
            <v>3.1135922117033549E-2</v>
          </cell>
          <cell r="Y105">
            <v>0</v>
          </cell>
          <cell r="Z105">
            <v>3.6087699416965852E-2</v>
          </cell>
          <cell r="AA105">
            <v>0</v>
          </cell>
          <cell r="AB105">
            <v>1.8809864654497108E-2</v>
          </cell>
          <cell r="AC105">
            <v>1.1539879066824342E-2</v>
          </cell>
          <cell r="AD105">
            <v>5.3447011776754771E-3</v>
          </cell>
          <cell r="AE105">
            <v>0</v>
          </cell>
          <cell r="AF105">
            <v>5.1723143304943419E-3</v>
          </cell>
          <cell r="AG105">
            <v>9.514702080155174E-3</v>
          </cell>
          <cell r="AH105">
            <v>1.0755790989827447E-2</v>
          </cell>
          <cell r="AI105">
            <v>3.5286737480313465E-3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8.756361910228066E-6</v>
          </cell>
          <cell r="AO105">
            <v>6.1473863663517926E-5</v>
          </cell>
          <cell r="AP105">
            <v>6.2416692673295067E-3</v>
          </cell>
          <cell r="AQ105">
            <v>2.9856742332542843E-2</v>
          </cell>
          <cell r="AR105">
            <v>4.992046757594E-2</v>
          </cell>
          <cell r="AS105">
            <v>3.5375329446558489E-2</v>
          </cell>
          <cell r="AT105">
            <v>6.5552002623960838E-3</v>
          </cell>
          <cell r="AU105">
            <v>0</v>
          </cell>
          <cell r="AV105">
            <v>1</v>
          </cell>
        </row>
        <row r="106">
          <cell r="A106" t="str">
            <v>COUTGAZT</v>
          </cell>
          <cell r="B106">
            <v>8.9007696175662294E-5</v>
          </cell>
          <cell r="C106">
            <v>7.742025384694294E-4</v>
          </cell>
          <cell r="D106">
            <v>6.7796466075429667E-3</v>
          </cell>
          <cell r="E106">
            <v>2.9768409209536963E-2</v>
          </cell>
          <cell r="F106">
            <v>7.9325237239700128E-2</v>
          </cell>
          <cell r="G106">
            <v>9.7322615396414375E-2</v>
          </cell>
          <cell r="H106">
            <v>7.2976091244732963E-2</v>
          </cell>
          <cell r="I106">
            <v>3.4508504124159227E-2</v>
          </cell>
          <cell r="J106">
            <v>1.6329171354836722E-2</v>
          </cell>
          <cell r="K106">
            <v>1.0526315839780255E-3</v>
          </cell>
          <cell r="L106">
            <v>4.9968834238468939E-3</v>
          </cell>
          <cell r="M106">
            <v>2.7460120431599067E-2</v>
          </cell>
          <cell r="N106">
            <v>1.0297232815700986E-2</v>
          </cell>
          <cell r="O106">
            <v>4.987032177419296E-3</v>
          </cell>
          <cell r="P106">
            <v>6.042013477104884E-3</v>
          </cell>
          <cell r="Q106">
            <v>3.4936597869749328E-3</v>
          </cell>
          <cell r="R106">
            <v>1.5985453730864481E-3</v>
          </cell>
          <cell r="S106">
            <v>0</v>
          </cell>
          <cell r="T106">
            <v>2.403804696249848E-3</v>
          </cell>
          <cell r="U106">
            <v>8.1241879400292556E-3</v>
          </cell>
          <cell r="V106">
            <v>1.3558778683398375E-2</v>
          </cell>
          <cell r="W106">
            <v>4.6329016635886081E-2</v>
          </cell>
          <cell r="X106">
            <v>9.0926815225896324E-2</v>
          </cell>
          <cell r="Y106">
            <v>7.4766428181677239E-2</v>
          </cell>
          <cell r="Z106">
            <v>7.9928840925132583E-2</v>
          </cell>
          <cell r="AA106">
            <v>0</v>
          </cell>
          <cell r="AB106">
            <v>2.1545764920193586E-2</v>
          </cell>
          <cell r="AC106">
            <v>2.0164413015345717E-2</v>
          </cell>
          <cell r="AD106">
            <v>4.2673317848801733E-2</v>
          </cell>
          <cell r="AE106">
            <v>8.8499283111101185E-3</v>
          </cell>
          <cell r="AF106">
            <v>3.9041617488016434E-2</v>
          </cell>
          <cell r="AG106">
            <v>1.0995279404562668E-2</v>
          </cell>
          <cell r="AH106">
            <v>1.4008019158645661E-2</v>
          </cell>
          <cell r="AI106">
            <v>8.2838508216670475E-3</v>
          </cell>
          <cell r="AJ106">
            <v>1.9794071973044161E-4</v>
          </cell>
          <cell r="AK106">
            <v>3.2886669194548239E-3</v>
          </cell>
          <cell r="AL106">
            <v>0</v>
          </cell>
          <cell r="AM106">
            <v>0</v>
          </cell>
          <cell r="AN106">
            <v>6.5705498360233052E-6</v>
          </cell>
          <cell r="AO106">
            <v>4.6179827747489624E-5</v>
          </cell>
          <cell r="AP106">
            <v>5.2763884794594608E-3</v>
          </cell>
          <cell r="AQ106">
            <v>2.5461808189737856E-2</v>
          </cell>
          <cell r="AR106">
            <v>4.3724520008608894E-2</v>
          </cell>
          <cell r="AS106">
            <v>3.7668871221637215E-2</v>
          </cell>
          <cell r="AT106">
            <v>4.9279863458963017E-3</v>
          </cell>
          <cell r="AU106">
            <v>0</v>
          </cell>
          <cell r="AV106">
            <v>1</v>
          </cell>
        </row>
        <row r="107">
          <cell r="A107" t="str">
            <v>EXPLOITC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</row>
        <row r="108">
          <cell r="A108" t="str">
            <v>EXPLOITD</v>
          </cell>
          <cell r="B108">
            <v>1.1774065277796276E-2</v>
          </cell>
          <cell r="C108">
            <v>1.7523793424100251E-2</v>
          </cell>
          <cell r="D108">
            <v>4.8599716382182585E-2</v>
          </cell>
          <cell r="E108">
            <v>8.5347441094584933E-2</v>
          </cell>
          <cell r="F108">
            <v>0.10496356646887987</v>
          </cell>
          <cell r="G108">
            <v>7.8648823150985564E-2</v>
          </cell>
          <cell r="H108">
            <v>4.4697903165257673E-2</v>
          </cell>
          <cell r="I108">
            <v>1.6813044719600035E-2</v>
          </cell>
          <cell r="J108">
            <v>7.6072881096632032E-3</v>
          </cell>
          <cell r="K108">
            <v>7.2127841325027323E-2</v>
          </cell>
          <cell r="L108">
            <v>7.8702964488312821E-2</v>
          </cell>
          <cell r="M108">
            <v>0.16530839821316803</v>
          </cell>
          <cell r="N108">
            <v>3.0444198377607441E-2</v>
          </cell>
          <cell r="O108">
            <v>9.748201927363179E-3</v>
          </cell>
          <cell r="P108">
            <v>7.2080093388272592E-3</v>
          </cell>
          <cell r="Q108">
            <v>3.2659485387572626E-3</v>
          </cell>
          <cell r="R108">
            <v>1.0079167994127205E-3</v>
          </cell>
          <cell r="S108">
            <v>5.9056584097309084E-6</v>
          </cell>
          <cell r="T108">
            <v>1.6160566811582243E-3</v>
          </cell>
          <cell r="U108">
            <v>2.6861346623977002E-3</v>
          </cell>
          <cell r="V108">
            <v>3.3598318294137137E-3</v>
          </cell>
          <cell r="W108">
            <v>1.6048069015924715E-2</v>
          </cell>
          <cell r="X108">
            <v>3.022334574432034E-2</v>
          </cell>
          <cell r="Y108">
            <v>1.856801732118897E-2</v>
          </cell>
          <cell r="Z108">
            <v>2.0005271024296094E-2</v>
          </cell>
          <cell r="AA108">
            <v>6.4873800206152483E-3</v>
          </cell>
          <cell r="AB108">
            <v>1.0281199148780392E-2</v>
          </cell>
          <cell r="AC108">
            <v>5.7741676245330444E-3</v>
          </cell>
          <cell r="AD108">
            <v>7.6195965759133961E-3</v>
          </cell>
          <cell r="AE108">
            <v>1.9187892209889164E-3</v>
          </cell>
          <cell r="AF108">
            <v>7.274630913808095E-3</v>
          </cell>
          <cell r="AG108">
            <v>5.0009215499940965E-3</v>
          </cell>
          <cell r="AH108">
            <v>3.6778987441268775E-3</v>
          </cell>
          <cell r="AI108">
            <v>1.8392300279309473E-3</v>
          </cell>
          <cell r="AJ108">
            <v>1.5733952206056168E-4</v>
          </cell>
          <cell r="AK108">
            <v>5.2993104043986303E-4</v>
          </cell>
          <cell r="AL108">
            <v>0</v>
          </cell>
          <cell r="AM108">
            <v>0</v>
          </cell>
          <cell r="AN108">
            <v>1.2059803587353143E-4</v>
          </cell>
          <cell r="AO108">
            <v>2.1561134811407608E-4</v>
          </cell>
          <cell r="AP108">
            <v>7.5442291314273434E-3</v>
          </cell>
          <cell r="AQ108">
            <v>2.1802001578284047E-2</v>
          </cell>
          <cell r="AR108">
            <v>2.3615115035924113E-2</v>
          </cell>
          <cell r="AS108">
            <v>1.5331422323840284E-2</v>
          </cell>
          <cell r="AT108">
            <v>1.711509385867479E-3</v>
          </cell>
          <cell r="AU108">
            <v>2.7966760328418843E-3</v>
          </cell>
          <cell r="AV108">
            <v>1</v>
          </cell>
        </row>
        <row r="109">
          <cell r="A109" t="str">
            <v>EXPLOITEE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</row>
        <row r="110">
          <cell r="A110" t="str">
            <v>EXPLOITEP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</row>
        <row r="111">
          <cell r="A111" t="str">
            <v>EXPLOITF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</row>
        <row r="112">
          <cell r="A112" t="str">
            <v>EXPLOITT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</row>
        <row r="113">
          <cell r="A113" t="str">
            <v>IMMOBILC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</row>
        <row r="114">
          <cell r="A114" t="str">
            <v>IMMOBILD</v>
          </cell>
          <cell r="B114">
            <v>8.1720731591954678E-3</v>
          </cell>
          <cell r="C114">
            <v>1.0556990722668774E-2</v>
          </cell>
          <cell r="D114">
            <v>3.90878777072209E-2</v>
          </cell>
          <cell r="E114">
            <v>7.5755069924429597E-2</v>
          </cell>
          <cell r="F114">
            <v>0.10619415474330006</v>
          </cell>
          <cell r="G114">
            <v>8.836909016255283E-2</v>
          </cell>
          <cell r="H114">
            <v>5.3066828312931746E-2</v>
          </cell>
          <cell r="I114">
            <v>1.9759105465155097E-2</v>
          </cell>
          <cell r="J114">
            <v>8.7772975997467469E-3</v>
          </cell>
          <cell r="K114">
            <v>5.1444407462552119E-2</v>
          </cell>
          <cell r="L114">
            <v>6.6306325766784108E-2</v>
          </cell>
          <cell r="M114">
            <v>0.17980029194778327</v>
          </cell>
          <cell r="N114">
            <v>3.6523681359061075E-2</v>
          </cell>
          <cell r="O114">
            <v>1.5052340501318437E-2</v>
          </cell>
          <cell r="P114">
            <v>9.9567919877488753E-3</v>
          </cell>
          <cell r="Q114">
            <v>4.2572226592131387E-3</v>
          </cell>
          <cell r="R114">
            <v>1.0477732703336807E-3</v>
          </cell>
          <cell r="S114">
            <v>1.6708163663881618E-5</v>
          </cell>
          <cell r="T114">
            <v>1.15832122373347E-3</v>
          </cell>
          <cell r="U114">
            <v>2.8308016305424936E-3</v>
          </cell>
          <cell r="V114">
            <v>3.8262107553529304E-3</v>
          </cell>
          <cell r="W114">
            <v>1.7039605961026973E-2</v>
          </cell>
          <cell r="X114">
            <v>4.0025388039176928E-2</v>
          </cell>
          <cell r="Y114">
            <v>2.8084271701569071E-2</v>
          </cell>
          <cell r="Z114">
            <v>2.1918345835427698E-2</v>
          </cell>
          <cell r="AA114">
            <v>1.2407839973476879E-2</v>
          </cell>
          <cell r="AB114">
            <v>4.8172356080843351E-3</v>
          </cell>
          <cell r="AC114">
            <v>4.5562566809653369E-3</v>
          </cell>
          <cell r="AD114">
            <v>8.2222780838155183E-3</v>
          </cell>
          <cell r="AE114">
            <v>2.4452538690220523E-3</v>
          </cell>
          <cell r="AF114">
            <v>9.1314486017754735E-3</v>
          </cell>
          <cell r="AG114">
            <v>1.8366244093475932E-3</v>
          </cell>
          <cell r="AH114">
            <v>1.9161229450653427E-3</v>
          </cell>
          <cell r="AI114">
            <v>1.4612438435701659E-3</v>
          </cell>
          <cell r="AJ114">
            <v>6.721789312817804E-5</v>
          </cell>
          <cell r="AK114">
            <v>4.0623499427691216E-4</v>
          </cell>
          <cell r="AL114">
            <v>0</v>
          </cell>
          <cell r="AM114">
            <v>0</v>
          </cell>
          <cell r="AN114">
            <v>8.8533253361884316E-5</v>
          </cell>
          <cell r="AO114">
            <v>1.8690098570617341E-4</v>
          </cell>
          <cell r="AP114">
            <v>5.4588173781164881E-3</v>
          </cell>
          <cell r="AQ114">
            <v>1.8237053021125209E-2</v>
          </cell>
          <cell r="AR114">
            <v>2.1411524151517106E-2</v>
          </cell>
          <cell r="AS114">
            <v>1.4676711919093614E-2</v>
          </cell>
          <cell r="AT114">
            <v>1.5313539679349876E-3</v>
          </cell>
          <cell r="AU114">
            <v>2.1143723581274415E-3</v>
          </cell>
          <cell r="AV114">
            <v>1</v>
          </cell>
        </row>
        <row r="115">
          <cell r="A115" t="str">
            <v>IMMOBILEE</v>
          </cell>
          <cell r="B115">
            <v>1.6946248104890318E-4</v>
          </cell>
          <cell r="C115">
            <v>1.4743024814540949E-3</v>
          </cell>
          <cell r="D115">
            <v>1.2909959919907352E-2</v>
          </cell>
          <cell r="E115">
            <v>5.6691214457196715E-2</v>
          </cell>
          <cell r="F115">
            <v>0.15110249799937198</v>
          </cell>
          <cell r="G115">
            <v>0.18589590993966051</v>
          </cell>
          <cell r="H115">
            <v>0.14331017838511334</v>
          </cell>
          <cell r="I115">
            <v>6.7032435498738885E-2</v>
          </cell>
          <cell r="J115">
            <v>3.4689370840466381E-2</v>
          </cell>
          <cell r="K115">
            <v>2.0044267061052087E-3</v>
          </cell>
          <cell r="L115">
            <v>9.5152233443747819E-3</v>
          </cell>
          <cell r="M115">
            <v>5.2290254831052478E-2</v>
          </cell>
          <cell r="N115">
            <v>1.9609953504391257E-2</v>
          </cell>
          <cell r="O115">
            <v>9.4996066275657917E-3</v>
          </cell>
          <cell r="P115">
            <v>1.1540964758557122E-2</v>
          </cell>
          <cell r="Q115">
            <v>6.8608035602737783E-3</v>
          </cell>
          <cell r="R115">
            <v>3.1051942044253576E-3</v>
          </cell>
          <cell r="S115">
            <v>0</v>
          </cell>
          <cell r="T115">
            <v>2.1905610875312765E-4</v>
          </cell>
          <cell r="U115">
            <v>2.4695516229567434E-3</v>
          </cell>
          <cell r="V115">
            <v>4.030379157001187E-3</v>
          </cell>
          <cell r="W115">
            <v>2.0340773643709269E-2</v>
          </cell>
          <cell r="X115">
            <v>4.480689296555547E-2</v>
          </cell>
          <cell r="Y115">
            <v>1.7269978423606409E-2</v>
          </cell>
          <cell r="Z115">
            <v>-4.9492330081679775E-3</v>
          </cell>
          <cell r="AA115">
            <v>-4.7282775689921237E-3</v>
          </cell>
          <cell r="AB115">
            <v>1.0126385667061737E-2</v>
          </cell>
          <cell r="AC115">
            <v>6.7403015967881915E-3</v>
          </cell>
          <cell r="AD115">
            <v>2.834434100831654E-3</v>
          </cell>
          <cell r="AE115">
            <v>2.6044040829695087E-3</v>
          </cell>
          <cell r="AF115">
            <v>-2.0189882393460228E-3</v>
          </cell>
          <cell r="AG115">
            <v>1.1417508281080648E-2</v>
          </cell>
          <cell r="AH115">
            <v>1.0020445236816966E-2</v>
          </cell>
          <cell r="AI115">
            <v>2.2163075665947466E-3</v>
          </cell>
          <cell r="AJ115">
            <v>8.3929301012638613E-4</v>
          </cell>
          <cell r="AK115">
            <v>-3.5772833328268469E-3</v>
          </cell>
          <cell r="AL115">
            <v>0</v>
          </cell>
          <cell r="AM115">
            <v>0</v>
          </cell>
          <cell r="AN115">
            <v>3.2752897956151643E-4</v>
          </cell>
          <cell r="AO115">
            <v>1.8339090414881302E-4</v>
          </cell>
          <cell r="AP115">
            <v>8.0409208629206846E-3</v>
          </cell>
          <cell r="AQ115">
            <v>3.4175496442765164E-2</v>
          </cell>
          <cell r="AR115">
            <v>3.8388844430487921E-2</v>
          </cell>
          <cell r="AS115">
            <v>1.8631376263265789E-2</v>
          </cell>
          <cell r="AT115">
            <v>4.3619178341217681E-3</v>
          </cell>
          <cell r="AU115">
            <v>7.5268354285058315E-3</v>
          </cell>
          <cell r="AV115">
            <v>1</v>
          </cell>
        </row>
        <row r="116">
          <cell r="A116" t="str">
            <v>IMMOBILEP</v>
          </cell>
          <cell r="B116">
            <v>1.4555615786765425E-4</v>
          </cell>
          <cell r="C116">
            <v>1.2655806146708818E-3</v>
          </cell>
          <cell r="D116">
            <v>1.108283113885552E-2</v>
          </cell>
          <cell r="E116">
            <v>4.8667550577606709E-2</v>
          </cell>
          <cell r="F116">
            <v>0.12971685467319488</v>
          </cell>
          <cell r="G116">
            <v>0.15958576429896251</v>
          </cell>
          <cell r="H116">
            <v>0.12302723682758879</v>
          </cell>
          <cell r="I116">
            <v>5.7545212942904093E-2</v>
          </cell>
          <cell r="J116">
            <v>2.977949856254521E-2</v>
          </cell>
          <cell r="K116">
            <v>1.7207769695067566E-3</v>
          </cell>
          <cell r="L116">
            <v>8.1684796385603376E-3</v>
          </cell>
          <cell r="M116">
            <v>4.4889547158931876E-2</v>
          </cell>
          <cell r="N116">
            <v>1.683468554115029E-2</v>
          </cell>
          <cell r="O116">
            <v>8.1550749972137994E-3</v>
          </cell>
          <cell r="P116">
            <v>9.9074335824584792E-3</v>
          </cell>
          <cell r="Q116">
            <v>5.8898309723853159E-3</v>
          </cell>
          <cell r="R116">
            <v>2.665698912385299E-3</v>
          </cell>
          <cell r="S116">
            <v>0</v>
          </cell>
          <cell r="T116">
            <v>8.4014115999695696E-4</v>
          </cell>
          <cell r="U116">
            <v>3.112754228497622E-3</v>
          </cell>
          <cell r="V116">
            <v>5.3994035706595826E-3</v>
          </cell>
          <cell r="W116">
            <v>2.7470601726630094E-2</v>
          </cell>
          <cell r="X116">
            <v>5.7987495925971563E-2</v>
          </cell>
          <cell r="Y116">
            <v>3.309142751429664E-2</v>
          </cell>
          <cell r="Z116">
            <v>1.6107185477285253E-2</v>
          </cell>
          <cell r="AA116">
            <v>5.534081616439734E-3</v>
          </cell>
          <cell r="AB116">
            <v>9.9161360721284827E-3</v>
          </cell>
          <cell r="AC116">
            <v>3.595812586551173E-3</v>
          </cell>
          <cell r="AD116">
            <v>1.0325082905250375E-3</v>
          </cell>
          <cell r="AE116">
            <v>-2.7215632815572634E-3</v>
          </cell>
          <cell r="AF116">
            <v>-6.7037243006356541E-4</v>
          </cell>
          <cell r="AG116">
            <v>7.4293294675564173E-3</v>
          </cell>
          <cell r="AH116">
            <v>9.2547468572081494E-3</v>
          </cell>
          <cell r="AI116">
            <v>4.1129790896016769E-3</v>
          </cell>
          <cell r="AJ116">
            <v>1.1229650561352693E-2</v>
          </cell>
          <cell r="AK116">
            <v>3.5253504927714591E-3</v>
          </cell>
          <cell r="AL116">
            <v>0</v>
          </cell>
          <cell r="AM116">
            <v>0</v>
          </cell>
          <cell r="AN116">
            <v>3.1392126043491679E-4</v>
          </cell>
          <cell r="AO116">
            <v>2.9321775678450303E-4</v>
          </cell>
          <cell r="AP116">
            <v>8.881171433712717E-3</v>
          </cell>
          <cell r="AQ116">
            <v>3.7176263875207428E-2</v>
          </cell>
          <cell r="AR116">
            <v>5.5130061515372954E-2</v>
          </cell>
          <cell r="AS116">
            <v>3.0715718015753745E-2</v>
          </cell>
          <cell r="AT116">
            <v>5.0736216589808729E-3</v>
          </cell>
          <cell r="AU116">
            <v>7.1207419911127915E-3</v>
          </cell>
          <cell r="AV116">
            <v>1</v>
          </cell>
        </row>
        <row r="117">
          <cell r="A117" t="str">
            <v>IMMOBILF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</row>
        <row r="118">
          <cell r="A118" t="str">
            <v>IMMOBILT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</row>
        <row r="119">
          <cell r="A119" t="str">
            <v>REVBRUTC</v>
          </cell>
          <cell r="B119">
            <v>2.5642621130988883E-4</v>
          </cell>
          <cell r="C119">
            <v>2.2304343585571634E-3</v>
          </cell>
          <cell r="D119">
            <v>1.9533966251867305E-2</v>
          </cell>
          <cell r="E119">
            <v>8.5698107278694882E-2</v>
          </cell>
          <cell r="F119">
            <v>0.22814279022498449</v>
          </cell>
          <cell r="G119">
            <v>0.23907609720287493</v>
          </cell>
          <cell r="H119">
            <v>0.12318259739427168</v>
          </cell>
          <cell r="I119">
            <v>4.4058989955325374E-2</v>
          </cell>
          <cell r="J119">
            <v>9.2199889360132757E-3</v>
          </cell>
          <cell r="K119">
            <v>3.0325729187721394E-3</v>
          </cell>
          <cell r="L119">
            <v>1.4395742613149491E-2</v>
          </cell>
          <cell r="M119">
            <v>7.9119915363474749E-2</v>
          </cell>
          <cell r="N119">
            <v>2.9643954310831198E-2</v>
          </cell>
          <cell r="O119">
            <v>1.4342918792164703E-2</v>
          </cell>
          <cell r="P119">
            <v>1.4842398094930639E-2</v>
          </cell>
          <cell r="Q119">
            <v>5.8972477099141852E-3</v>
          </cell>
          <cell r="R119">
            <v>2.040954724741017E-3</v>
          </cell>
          <cell r="S119">
            <v>0</v>
          </cell>
          <cell r="T119">
            <v>3.6879955744053118E-4</v>
          </cell>
          <cell r="U119">
            <v>1.9361976765627877E-3</v>
          </cell>
          <cell r="V119">
            <v>2.3971971233634516E-3</v>
          </cell>
          <cell r="W119">
            <v>2.6737967914438492E-3</v>
          </cell>
          <cell r="X119">
            <v>1.1063986723215931E-3</v>
          </cell>
          <cell r="Y119">
            <v>0</v>
          </cell>
          <cell r="Z119">
            <v>0</v>
          </cell>
          <cell r="AA119">
            <v>0</v>
          </cell>
          <cell r="AB119">
            <v>9.2199889360132764E-4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4.4255946892863725E-3</v>
          </cell>
          <cell r="AH119">
            <v>2.8581965701641155E-3</v>
          </cell>
          <cell r="AI119">
            <v>8.2979900424119484E-4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1.8439977872026551E-4</v>
          </cell>
          <cell r="AP119">
            <v>5.8085930296883645E-3</v>
          </cell>
          <cell r="AQ119">
            <v>2.2127973446431866E-2</v>
          </cell>
          <cell r="AR119">
            <v>2.664576802507837E-2</v>
          </cell>
          <cell r="AS119">
            <v>8.9433892679328768E-3</v>
          </cell>
          <cell r="AT119">
            <v>4.0567951318458409E-3</v>
          </cell>
          <cell r="AU119">
            <v>0</v>
          </cell>
          <cell r="AV119">
            <v>1</v>
          </cell>
        </row>
        <row r="120">
          <cell r="A120" t="str">
            <v>REVBRUTD</v>
          </cell>
          <cell r="B120">
            <v>5.2667742198332645E-4</v>
          </cell>
          <cell r="C120">
            <v>4.4562397666271306E-3</v>
          </cell>
          <cell r="D120">
            <v>1.9394499024119185E-2</v>
          </cell>
          <cell r="E120">
            <v>6.9059813423619221E-2</v>
          </cell>
          <cell r="F120">
            <v>0.15139857745953014</v>
          </cell>
          <cell r="G120">
            <v>0.15314214535526968</v>
          </cell>
          <cell r="H120">
            <v>9.4665655942955923E-2</v>
          </cell>
          <cell r="I120">
            <v>3.4574927922541306E-2</v>
          </cell>
          <cell r="J120">
            <v>1.3042128853741843E-2</v>
          </cell>
          <cell r="K120">
            <v>6.1116584687632043E-3</v>
          </cell>
          <cell r="L120">
            <v>2.8673824109122711E-2</v>
          </cell>
          <cell r="M120">
            <v>7.8430788567015727E-2</v>
          </cell>
          <cell r="N120">
            <v>2.3872670912362982E-2</v>
          </cell>
          <cell r="O120">
            <v>9.5150270059832648E-3</v>
          </cell>
          <cell r="P120">
            <v>9.5062317104565031E-3</v>
          </cell>
          <cell r="Q120">
            <v>4.5318157034620471E-3</v>
          </cell>
          <cell r="R120">
            <v>1.6015866269130802E-3</v>
          </cell>
          <cell r="S120">
            <v>0</v>
          </cell>
          <cell r="T120">
            <v>2.1364076559461137E-3</v>
          </cell>
          <cell r="U120">
            <v>5.370384451169787E-3</v>
          </cell>
          <cell r="V120">
            <v>7.7709301081566491E-3</v>
          </cell>
          <cell r="W120">
            <v>2.1546617638467901E-2</v>
          </cell>
          <cell r="X120">
            <v>4.2041566052074646E-2</v>
          </cell>
          <cell r="Y120">
            <v>2.6345525268500484E-2</v>
          </cell>
          <cell r="Z120">
            <v>2.7055308583646475E-2</v>
          </cell>
          <cell r="AA120">
            <v>1.3266029130182499E-2</v>
          </cell>
          <cell r="AB120">
            <v>8.2501691731880246E-3</v>
          </cell>
          <cell r="AC120">
            <v>6.1310135182702655E-3</v>
          </cell>
          <cell r="AD120">
            <v>1.1034901591184689E-2</v>
          </cell>
          <cell r="AE120">
            <v>1.7981763851267413E-3</v>
          </cell>
          <cell r="AF120">
            <v>8.177362993083857E-3</v>
          </cell>
          <cell r="AG120">
            <v>4.0103888958594397E-3</v>
          </cell>
          <cell r="AH120">
            <v>4.3763126653930777E-3</v>
          </cell>
          <cell r="AI120">
            <v>2.2560528500756702E-3</v>
          </cell>
          <cell r="AJ120">
            <v>4.0704787323824627E-5</v>
          </cell>
          <cell r="AK120">
            <v>9.0732641243524955E-4</v>
          </cell>
          <cell r="AL120">
            <v>0</v>
          </cell>
          <cell r="AM120">
            <v>0</v>
          </cell>
          <cell r="AN120">
            <v>1.5280328500702778E-5</v>
          </cell>
          <cell r="AO120">
            <v>7.4412674228870154E-5</v>
          </cell>
          <cell r="AP120">
            <v>6.7658322008816146E-3</v>
          </cell>
          <cell r="AQ120">
            <v>2.8335322230224325E-2</v>
          </cell>
          <cell r="AR120">
            <v>3.9192972584103647E-2</v>
          </cell>
          <cell r="AS120">
            <v>2.4699822648582514E-2</v>
          </cell>
          <cell r="AT120">
            <v>2.4392503463455837E-3</v>
          </cell>
          <cell r="AU120">
            <v>3.4576605525800832E-3</v>
          </cell>
          <cell r="AV120">
            <v>1</v>
          </cell>
        </row>
        <row r="121">
          <cell r="A121" t="str">
            <v>REVBRUTEE</v>
          </cell>
          <cell r="B121">
            <v>8.4687087421499019E-5</v>
          </cell>
          <cell r="C121">
            <v>7.2921095872303097E-4</v>
          </cell>
          <cell r="D121">
            <v>6.3751149679303126E-3</v>
          </cell>
          <cell r="E121">
            <v>2.8294335728069008E-2</v>
          </cell>
          <cell r="F121">
            <v>7.6411778417346657E-2</v>
          </cell>
          <cell r="G121">
            <v>0.25938381486026924</v>
          </cell>
          <cell r="H121">
            <v>0.51034224516668525</v>
          </cell>
          <cell r="I121">
            <v>9.708402121096571E-2</v>
          </cell>
          <cell r="J121">
            <v>-3.3013919112419014E-2</v>
          </cell>
          <cell r="K121">
            <v>9.9359433563008946E-4</v>
          </cell>
          <cell r="L121">
            <v>4.7133025906912597E-3</v>
          </cell>
          <cell r="M121">
            <v>2.5820137612103809E-2</v>
          </cell>
          <cell r="N121">
            <v>9.7920351867747824E-3</v>
          </cell>
          <cell r="O121">
            <v>4.8020988751143086E-3</v>
          </cell>
          <cell r="P121">
            <v>1.6100205907195249E-2</v>
          </cell>
          <cell r="Q121">
            <v>2.4432969461433075E-2</v>
          </cell>
          <cell r="R121">
            <v>4.4963499633934451E-3</v>
          </cell>
          <cell r="S121">
            <v>0</v>
          </cell>
          <cell r="T121">
            <v>9.7224149584368581E-3</v>
          </cell>
          <cell r="U121">
            <v>9.9629903320332912E-3</v>
          </cell>
          <cell r="V121">
            <v>1.0397547003743112E-2</v>
          </cell>
          <cell r="W121">
            <v>-3.4383464467088658E-3</v>
          </cell>
          <cell r="X121">
            <v>6.1000746239644361E-2</v>
          </cell>
          <cell r="Y121">
            <v>4.0925777355692229E-2</v>
          </cell>
          <cell r="Z121">
            <v>-7.2104682938817721E-2</v>
          </cell>
          <cell r="AA121">
            <v>-6.4499444149543417E-3</v>
          </cell>
          <cell r="AB121">
            <v>-0.12639943671732493</v>
          </cell>
          <cell r="AC121">
            <v>-0.22352040332128173</v>
          </cell>
          <cell r="AD121">
            <v>-0.18618811931177551</v>
          </cell>
          <cell r="AE121">
            <v>-8.6661188423770338E-2</v>
          </cell>
          <cell r="AF121">
            <v>-0.36229624801311416</v>
          </cell>
          <cell r="AG121">
            <v>-3.3806804729216546E-3</v>
          </cell>
          <cell r="AH121">
            <v>-7.4297678631686697E-3</v>
          </cell>
          <cell r="AI121">
            <v>-4.129318468598453E-2</v>
          </cell>
          <cell r="AJ121">
            <v>-1.6258557880886707E-2</v>
          </cell>
          <cell r="AK121">
            <v>3.0041204791183797E-2</v>
          </cell>
          <cell r="AL121">
            <v>0</v>
          </cell>
          <cell r="AM121">
            <v>0</v>
          </cell>
          <cell r="AN121">
            <v>-8.1443288133040762E-3</v>
          </cell>
          <cell r="AO121">
            <v>-2.3464287581765023E-3</v>
          </cell>
          <cell r="AP121">
            <v>2.5814916256952994E-2</v>
          </cell>
          <cell r="AQ121">
            <v>0.20528800056393476</v>
          </cell>
          <cell r="AR121">
            <v>0.38600701690553568</v>
          </cell>
          <cell r="AS121">
            <v>0.29228727346992472</v>
          </cell>
          <cell r="AT121">
            <v>1.9237745004483303E-2</v>
          </cell>
          <cell r="AU121">
            <v>1.8383701963295918E-2</v>
          </cell>
          <cell r="AV121">
            <v>1</v>
          </cell>
        </row>
        <row r="122">
          <cell r="A122" t="str">
            <v>REVBRUTEP</v>
          </cell>
          <cell r="B122">
            <v>1.3730989797166863E-4</v>
          </cell>
          <cell r="C122">
            <v>1.1974661276191708E-3</v>
          </cell>
          <cell r="D122">
            <v>1.0479601094259256E-2</v>
          </cell>
          <cell r="E122">
            <v>4.6093171615862613E-2</v>
          </cell>
          <cell r="F122">
            <v>0.1230954842720093</v>
          </cell>
          <cell r="G122">
            <v>0.19166884162343437</v>
          </cell>
          <cell r="H122">
            <v>0.22326025142148598</v>
          </cell>
          <cell r="I122">
            <v>6.9978338823729613E-2</v>
          </cell>
          <cell r="J122">
            <v>1.5963575560618674E-2</v>
          </cell>
          <cell r="K122">
            <v>1.6277867824039103E-3</v>
          </cell>
          <cell r="L122">
            <v>7.7279094854482396E-3</v>
          </cell>
          <cell r="M122">
            <v>4.2446904902851634E-2</v>
          </cell>
          <cell r="N122">
            <v>1.5944002458214503E-2</v>
          </cell>
          <cell r="O122">
            <v>7.7386962975821132E-3</v>
          </cell>
          <cell r="P122">
            <v>1.18993764463972E-2</v>
          </cell>
          <cell r="Q122">
            <v>1.0688234484763847E-2</v>
          </cell>
          <cell r="R122">
            <v>3.2415027492667605E-3</v>
          </cell>
          <cell r="S122">
            <v>0</v>
          </cell>
          <cell r="T122">
            <v>1.2613513287702534E-3</v>
          </cell>
          <cell r="U122">
            <v>6.0564549228106952E-3</v>
          </cell>
          <cell r="V122">
            <v>9.6358562062341876E-3</v>
          </cell>
          <cell r="W122">
            <v>2.3729529742560544E-2</v>
          </cell>
          <cell r="X122">
            <v>7.8386073037121695E-2</v>
          </cell>
          <cell r="Y122">
            <v>1.3590328697738881E-2</v>
          </cell>
          <cell r="Z122">
            <v>4.7275241631475208E-2</v>
          </cell>
          <cell r="AA122">
            <v>6.5938577804051136E-3</v>
          </cell>
          <cell r="AB122">
            <v>-9.128964037672424E-2</v>
          </cell>
          <cell r="AC122">
            <v>-7.6766951715652107E-2</v>
          </cell>
          <cell r="AD122">
            <v>-9.1185671173517127E-2</v>
          </cell>
          <cell r="AE122">
            <v>-2.6317334383632301E-2</v>
          </cell>
          <cell r="AF122">
            <v>-7.6942308907970769E-2</v>
          </cell>
          <cell r="AG122">
            <v>-2.7860405267856437E-4</v>
          </cell>
          <cell r="AH122">
            <v>4.9128829554177652E-3</v>
          </cell>
          <cell r="AI122">
            <v>-1.0151476664596055E-2</v>
          </cell>
          <cell r="AJ122">
            <v>-5.3345806564762552E-2</v>
          </cell>
          <cell r="AK122">
            <v>-8.9035694732589061E-3</v>
          </cell>
          <cell r="AL122">
            <v>0</v>
          </cell>
          <cell r="AM122">
            <v>0</v>
          </cell>
          <cell r="AN122">
            <v>-1.9427027003002394E-3</v>
          </cell>
          <cell r="AO122">
            <v>-1.0247844168144351E-3</v>
          </cell>
          <cell r="AP122">
            <v>2.7724197233132398E-2</v>
          </cell>
          <cell r="AQ122">
            <v>0.15657789476973338</v>
          </cell>
          <cell r="AR122">
            <v>0.14756692125097096</v>
          </cell>
          <cell r="AS122">
            <v>8.4876849345061012E-2</v>
          </cell>
          <cell r="AT122">
            <v>1.5327432891691235E-2</v>
          </cell>
          <cell r="AU122">
            <v>3.1445524592866779E-2</v>
          </cell>
          <cell r="AV122">
            <v>1</v>
          </cell>
        </row>
        <row r="123">
          <cell r="A123" t="str">
            <v>REVBRUTF</v>
          </cell>
          <cell r="B123">
            <v>2.6552550769070958E-4</v>
          </cell>
          <cell r="C123">
            <v>2.3095814285185525E-3</v>
          </cell>
          <cell r="D123">
            <v>2.0225426365548711E-2</v>
          </cell>
          <cell r="E123">
            <v>8.8747290087979075E-2</v>
          </cell>
          <cell r="F123">
            <v>0.23655741973650821</v>
          </cell>
          <cell r="G123">
            <v>0.23779731964653075</v>
          </cell>
          <cell r="H123">
            <v>9.8168092509660382E-2</v>
          </cell>
          <cell r="I123">
            <v>3.8293415615910806E-2</v>
          </cell>
          <cell r="J123">
            <v>1.064482762540209E-2</v>
          </cell>
          <cell r="K123">
            <v>3.140183913932892E-3</v>
          </cell>
          <cell r="L123">
            <v>1.4906576228753462E-2</v>
          </cell>
          <cell r="M123">
            <v>8.192058907030382E-2</v>
          </cell>
          <cell r="N123">
            <v>3.0698701477998365E-2</v>
          </cell>
          <cell r="O123">
            <v>1.4871931116555576E-2</v>
          </cell>
          <cell r="P123">
            <v>1.476300862108451E-2</v>
          </cell>
          <cell r="Q123">
            <v>4.6997024822124731E-3</v>
          </cell>
          <cell r="R123">
            <v>1.7738746986032091E-3</v>
          </cell>
          <cell r="S123">
            <v>0</v>
          </cell>
          <cell r="T123">
            <v>2.3869875080987068E-4</v>
          </cell>
          <cell r="U123">
            <v>1.7390908987576293E-3</v>
          </cell>
          <cell r="V123">
            <v>2.2988963024426837E-3</v>
          </cell>
          <cell r="W123">
            <v>4.8876410880116386E-3</v>
          </cell>
          <cell r="X123">
            <v>5.0950816690725972E-3</v>
          </cell>
          <cell r="Y123">
            <v>0</v>
          </cell>
          <cell r="Z123">
            <v>6.3937165395501084E-3</v>
          </cell>
          <cell r="AA123">
            <v>0</v>
          </cell>
          <cell r="AB123">
            <v>3.0007842958955176E-3</v>
          </cell>
          <cell r="AC123">
            <v>-1.2787433079100216E-4</v>
          </cell>
          <cell r="AD123">
            <v>4.1488116212191813E-4</v>
          </cell>
          <cell r="AE123">
            <v>0</v>
          </cell>
          <cell r="AF123">
            <v>-3.8419132273207761E-3</v>
          </cell>
          <cell r="AG123">
            <v>6.5215908703411098E-3</v>
          </cell>
          <cell r="AH123">
            <v>6.1152346636052591E-3</v>
          </cell>
          <cell r="AI123">
            <v>6.5642156472714452E-4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2.2733214362844828E-5</v>
          </cell>
          <cell r="AO123">
            <v>1.5060754515384701E-4</v>
          </cell>
          <cell r="AP123">
            <v>5.5980540368505399E-3</v>
          </cell>
          <cell r="AQ123">
            <v>2.2858247041840477E-2</v>
          </cell>
          <cell r="AR123">
            <v>2.4966752673994327E-2</v>
          </cell>
          <cell r="AS123">
            <v>9.6729827113904727E-3</v>
          </cell>
          <cell r="AT123">
            <v>3.5549063959898603E-3</v>
          </cell>
          <cell r="AU123">
            <v>0</v>
          </cell>
          <cell r="AV123">
            <v>1</v>
          </cell>
        </row>
        <row r="124">
          <cell r="A124" t="str">
            <v>REVBRUTT</v>
          </cell>
          <cell r="B124">
            <v>2.0901469321653681E-4</v>
          </cell>
          <cell r="C124">
            <v>1.818041731428375E-3</v>
          </cell>
          <cell r="D124">
            <v>1.5918991533215014E-2</v>
          </cell>
          <cell r="E124">
            <v>6.9851806232696531E-2</v>
          </cell>
          <cell r="F124">
            <v>0.18650121393850949</v>
          </cell>
          <cell r="G124">
            <v>0.20895949310440148</v>
          </cell>
          <cell r="H124">
            <v>0.12953211418382243</v>
          </cell>
          <cell r="I124">
            <v>5.3873567942046924E-2</v>
          </cell>
          <cell r="J124">
            <v>2.4074439266401654E-2</v>
          </cell>
          <cell r="K124">
            <v>2.4718701533515677E-3</v>
          </cell>
          <cell r="L124">
            <v>1.1734064589346569E-2</v>
          </cell>
          <cell r="M124">
            <v>6.4477907176656607E-2</v>
          </cell>
          <cell r="N124">
            <v>2.4162537753104792E-2</v>
          </cell>
          <cell r="O124">
            <v>1.1724989264496317E-2</v>
          </cell>
          <cell r="P124">
            <v>1.297268952712829E-2</v>
          </cell>
          <cell r="Q124">
            <v>6.2012246850577631E-3</v>
          </cell>
          <cell r="R124">
            <v>2.4955976780554165E-3</v>
          </cell>
          <cell r="S124">
            <v>0</v>
          </cell>
          <cell r="T124">
            <v>2.2834130798052876E-4</v>
          </cell>
          <cell r="U124">
            <v>2.5636501395995726E-3</v>
          </cell>
          <cell r="V124">
            <v>4.0997643932867665E-3</v>
          </cell>
          <cell r="W124">
            <v>2.0773869451046739E-2</v>
          </cell>
          <cell r="X124">
            <v>4.3249919561584686E-2</v>
          </cell>
          <cell r="Y124">
            <v>1.0944814057521251E-2</v>
          </cell>
          <cell r="Z124">
            <v>7.7376565954310984E-3</v>
          </cell>
          <cell r="AA124">
            <v>0</v>
          </cell>
          <cell r="AB124">
            <v>2.4650482111534355E-3</v>
          </cell>
          <cell r="AC124">
            <v>-2.4858065118789374E-3</v>
          </cell>
          <cell r="AD124">
            <v>-9.7045055891724699E-3</v>
          </cell>
          <cell r="AE124">
            <v>-7.9919457793185063E-4</v>
          </cell>
          <cell r="AF124">
            <v>-3.028117118332694E-2</v>
          </cell>
          <cell r="AG124">
            <v>1.0534837618192577E-2</v>
          </cell>
          <cell r="AH124">
            <v>8.9364484623288745E-3</v>
          </cell>
          <cell r="AI124">
            <v>8.7703820565248529E-4</v>
          </cell>
          <cell r="AJ124">
            <v>7.7843627720634802E-4</v>
          </cell>
          <cell r="AK124">
            <v>-3.8921813860317398E-3</v>
          </cell>
          <cell r="AL124">
            <v>0</v>
          </cell>
          <cell r="AM124">
            <v>0</v>
          </cell>
          <cell r="AN124">
            <v>3.1137451088253912E-5</v>
          </cell>
          <cell r="AO124">
            <v>1.9201428171089916E-4</v>
          </cell>
          <cell r="AP124">
            <v>8.3136994405637963E-3</v>
          </cell>
          <cell r="AQ124">
            <v>3.5341006985168191E-2</v>
          </cell>
          <cell r="AR124">
            <v>3.9477098404724589E-2</v>
          </cell>
          <cell r="AS124">
            <v>1.9128774118550657E-2</v>
          </cell>
          <cell r="AT124">
            <v>4.5097408326154427E-3</v>
          </cell>
          <cell r="AU124">
            <v>0</v>
          </cell>
          <cell r="AV124">
            <v>1</v>
          </cell>
        </row>
        <row r="125">
          <cell r="A125" t="str">
            <v>REVNETC</v>
          </cell>
          <cell r="B125">
            <v>2.5642621130988899E-4</v>
          </cell>
          <cell r="C125">
            <v>2.2304343585571608E-3</v>
          </cell>
          <cell r="D125">
            <v>1.9533966251867308E-2</v>
          </cell>
          <cell r="E125">
            <v>8.5698107278695271E-2</v>
          </cell>
          <cell r="F125">
            <v>0.22814279022498377</v>
          </cell>
          <cell r="G125">
            <v>0.23907609720287373</v>
          </cell>
          <cell r="H125">
            <v>0.12318259739427218</v>
          </cell>
          <cell r="I125">
            <v>4.4058989955325097E-2</v>
          </cell>
          <cell r="J125">
            <v>9.2199889360131595E-3</v>
          </cell>
          <cell r="K125">
            <v>3.0325729187722066E-3</v>
          </cell>
          <cell r="L125">
            <v>1.4395742613149475E-2</v>
          </cell>
          <cell r="M125">
            <v>7.9119915363475235E-2</v>
          </cell>
          <cell r="N125">
            <v>2.9643954310831298E-2</v>
          </cell>
          <cell r="O125">
            <v>1.4342918792164755E-2</v>
          </cell>
          <cell r="P125">
            <v>1.4842398094930757E-2</v>
          </cell>
          <cell r="Q125">
            <v>5.8972477099142051E-3</v>
          </cell>
          <cell r="R125">
            <v>2.040954724741007E-3</v>
          </cell>
          <cell r="S125">
            <v>0</v>
          </cell>
          <cell r="T125">
            <v>3.6879955744047703E-4</v>
          </cell>
          <cell r="U125">
            <v>1.936197676562546E-3</v>
          </cell>
          <cell r="V125">
            <v>2.3971971233633176E-3</v>
          </cell>
          <cell r="W125">
            <v>2.6737967914438336E-3</v>
          </cell>
          <cell r="X125">
            <v>1.1063986723212642E-3</v>
          </cell>
          <cell r="Y125">
            <v>0</v>
          </cell>
          <cell r="Z125">
            <v>0</v>
          </cell>
          <cell r="AA125">
            <v>0</v>
          </cell>
          <cell r="AB125">
            <v>9.2199889360120924E-4</v>
          </cell>
          <cell r="AC125">
            <v>-6.6751904717280278E-17</v>
          </cell>
          <cell r="AD125">
            <v>0</v>
          </cell>
          <cell r="AE125">
            <v>0</v>
          </cell>
          <cell r="AF125">
            <v>0</v>
          </cell>
          <cell r="AG125">
            <v>4.4255946892863916E-3</v>
          </cell>
          <cell r="AH125">
            <v>2.8581965701641224E-3</v>
          </cell>
          <cell r="AI125">
            <v>8.2979900424114844E-4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-2.6074962780187609E-19</v>
          </cell>
          <cell r="AO125">
            <v>1.8439977872026668E-4</v>
          </cell>
          <cell r="AP125">
            <v>5.8085930296883055E-3</v>
          </cell>
          <cell r="AQ125">
            <v>2.2127973446431425E-2</v>
          </cell>
          <cell r="AR125">
            <v>2.6645768025078745E-2</v>
          </cell>
          <cell r="AS125">
            <v>8.9433892679326443E-3</v>
          </cell>
          <cell r="AT125">
            <v>4.0567951318458148E-3</v>
          </cell>
          <cell r="AU125">
            <v>0</v>
          </cell>
          <cell r="AV125">
            <v>1</v>
          </cell>
        </row>
        <row r="126">
          <cell r="A126" t="str">
            <v>REVNETD</v>
          </cell>
          <cell r="B126">
            <v>-1.6123474463951251E-2</v>
          </cell>
          <cell r="C126">
            <v>-1.223314340104515E-2</v>
          </cell>
          <cell r="D126">
            <v>-1.9965615208596191E-2</v>
          </cell>
          <cell r="E126">
            <v>5.6934315980143334E-2</v>
          </cell>
          <cell r="F126">
            <v>0.21652269608397376</v>
          </cell>
          <cell r="G126">
            <v>0.24736708747195379</v>
          </cell>
          <cell r="H126">
            <v>0.16076784323669738</v>
          </cell>
          <cell r="I126">
            <v>5.975898235078856E-2</v>
          </cell>
          <cell r="J126">
            <v>2.1940320014654301E-2</v>
          </cell>
          <cell r="K126">
            <v>-8.4589440661422405E-2</v>
          </cell>
          <cell r="L126">
            <v>-4.1380446994793089E-2</v>
          </cell>
          <cell r="M126">
            <v>-5.2891578459798333E-2</v>
          </cell>
          <cell r="N126">
            <v>1.3216124078532012E-2</v>
          </cell>
          <cell r="O126">
            <v>8.390165188920079E-3</v>
          </cell>
          <cell r="P126">
            <v>1.0409889521696341E-2</v>
          </cell>
          <cell r="Q126">
            <v>5.0992693986625726E-3</v>
          </cell>
          <cell r="R126">
            <v>2.3807227489760479E-3</v>
          </cell>
          <cell r="S126">
            <v>-1.2814132572142608E-5</v>
          </cell>
          <cell r="T126">
            <v>2.9751920342952786E-3</v>
          </cell>
          <cell r="U126">
            <v>8.8424176851619844E-3</v>
          </cell>
          <cell r="V126">
            <v>1.3979985519785028E-2</v>
          </cell>
          <cell r="W126">
            <v>3.0462070723283618E-2</v>
          </cell>
          <cell r="X126">
            <v>5.9526216745107524E-2</v>
          </cell>
          <cell r="Y126">
            <v>3.2266426655054643E-2</v>
          </cell>
          <cell r="Z126">
            <v>3.4539855247114719E-2</v>
          </cell>
          <cell r="AA126">
            <v>2.4309995820730568E-2</v>
          </cell>
          <cell r="AB126">
            <v>8.4825795591297031E-3</v>
          </cell>
          <cell r="AC126">
            <v>6.6633811619863214E-3</v>
          </cell>
          <cell r="AD126">
            <v>1.5167519317915426E-2</v>
          </cell>
          <cell r="AE126">
            <v>1.1819900859794585E-3</v>
          </cell>
          <cell r="AF126">
            <v>8.3339052070436886E-3</v>
          </cell>
          <cell r="AG126">
            <v>4.4486610020115598E-3</v>
          </cell>
          <cell r="AH126">
            <v>6.5823892016522783E-3</v>
          </cell>
          <cell r="AI126">
            <v>3.1522701047253343E-3</v>
          </cell>
          <cell r="AJ126">
            <v>-8.8939991526742422E-5</v>
          </cell>
          <cell r="AK126">
            <v>1.5618641791249729E-3</v>
          </cell>
          <cell r="AL126">
            <v>0</v>
          </cell>
          <cell r="AM126">
            <v>0</v>
          </cell>
          <cell r="AN126">
            <v>-3.0265171499835715E-4</v>
          </cell>
          <cell r="AO126">
            <v>-1.6900899780731554E-4</v>
          </cell>
          <cell r="AP126">
            <v>6.1056805109420869E-3</v>
          </cell>
          <cell r="AQ126">
            <v>4.0725314691648515E-2</v>
          </cell>
          <cell r="AR126">
            <v>6.665844399679309E-2</v>
          </cell>
          <cell r="AS126">
            <v>4.031373747719072E-2</v>
          </cell>
          <cell r="AT126">
            <v>3.8792568600592068E-3</v>
          </cell>
          <cell r="AU126">
            <v>4.8105441647769169E-3</v>
          </cell>
          <cell r="AV126">
            <v>1</v>
          </cell>
        </row>
        <row r="127">
          <cell r="A127" t="str">
            <v>REVNETEE</v>
          </cell>
          <cell r="B127">
            <v>8.4687087421499019E-5</v>
          </cell>
          <cell r="C127">
            <v>7.2921095872303097E-4</v>
          </cell>
          <cell r="D127">
            <v>6.3751149679303126E-3</v>
          </cell>
          <cell r="E127">
            <v>2.8294335728069008E-2</v>
          </cell>
          <cell r="F127">
            <v>7.6411778417346657E-2</v>
          </cell>
          <cell r="G127">
            <v>0.25938381486026924</v>
          </cell>
          <cell r="H127">
            <v>0.51034224516668525</v>
          </cell>
          <cell r="I127">
            <v>9.708402121096571E-2</v>
          </cell>
          <cell r="J127">
            <v>-3.3013919112419014E-2</v>
          </cell>
          <cell r="K127">
            <v>9.9359433563008946E-4</v>
          </cell>
          <cell r="L127">
            <v>4.7133025906912597E-3</v>
          </cell>
          <cell r="M127">
            <v>2.5820137612103809E-2</v>
          </cell>
          <cell r="N127">
            <v>9.7920351867747824E-3</v>
          </cell>
          <cell r="O127">
            <v>4.8020988751143086E-3</v>
          </cell>
          <cell r="P127">
            <v>1.6100205907195249E-2</v>
          </cell>
          <cell r="Q127">
            <v>2.4432969461433075E-2</v>
          </cell>
          <cell r="R127">
            <v>4.4963499633934451E-3</v>
          </cell>
          <cell r="S127">
            <v>0</v>
          </cell>
          <cell r="T127">
            <v>9.7224149584368581E-3</v>
          </cell>
          <cell r="U127">
            <v>9.9629903320332912E-3</v>
          </cell>
          <cell r="V127">
            <v>1.0397547003743112E-2</v>
          </cell>
          <cell r="W127">
            <v>-3.4383464467088658E-3</v>
          </cell>
          <cell r="X127">
            <v>6.1000746239644361E-2</v>
          </cell>
          <cell r="Y127">
            <v>4.0925777355692229E-2</v>
          </cell>
          <cell r="Z127">
            <v>-7.2104682938817721E-2</v>
          </cell>
          <cell r="AA127">
            <v>-6.4499444149543417E-3</v>
          </cell>
          <cell r="AB127">
            <v>-0.12639943671732493</v>
          </cell>
          <cell r="AC127">
            <v>-0.22352040332128173</v>
          </cell>
          <cell r="AD127">
            <v>-0.18618811931177551</v>
          </cell>
          <cell r="AE127">
            <v>-8.6661188423770338E-2</v>
          </cell>
          <cell r="AF127">
            <v>-0.36229624801311416</v>
          </cell>
          <cell r="AG127">
            <v>-3.3806804729216546E-3</v>
          </cell>
          <cell r="AH127">
            <v>-7.4297678631686697E-3</v>
          </cell>
          <cell r="AI127">
            <v>-4.129318468598453E-2</v>
          </cell>
          <cell r="AJ127">
            <v>-1.6258557880886707E-2</v>
          </cell>
          <cell r="AK127">
            <v>3.0041204791183797E-2</v>
          </cell>
          <cell r="AL127">
            <v>0</v>
          </cell>
          <cell r="AM127">
            <v>0</v>
          </cell>
          <cell r="AN127">
            <v>-8.1443288133040762E-3</v>
          </cell>
          <cell r="AO127">
            <v>-2.3464287581765023E-3</v>
          </cell>
          <cell r="AP127">
            <v>2.5814916256952994E-2</v>
          </cell>
          <cell r="AQ127">
            <v>0.20528800056393476</v>
          </cell>
          <cell r="AR127">
            <v>0.38600701690553568</v>
          </cell>
          <cell r="AS127">
            <v>0.29228727346992472</v>
          </cell>
          <cell r="AT127">
            <v>1.9237745004483303E-2</v>
          </cell>
          <cell r="AU127">
            <v>1.8383701963295918E-2</v>
          </cell>
          <cell r="AV127">
            <v>1</v>
          </cell>
        </row>
        <row r="128">
          <cell r="A128" t="str">
            <v>REVNETEP</v>
          </cell>
          <cell r="B128">
            <v>1.259321469759416E-4</v>
          </cell>
          <cell r="C128">
            <v>1.1034853796617465E-3</v>
          </cell>
          <cell r="D128">
            <v>9.6472963491834127E-3</v>
          </cell>
          <cell r="E128">
            <v>4.2541180390165065E-2</v>
          </cell>
          <cell r="F128">
            <v>0.11395966941467739</v>
          </cell>
          <cell r="G128">
            <v>0.23593536603314866</v>
          </cell>
          <cell r="H128">
            <v>0.36155643611433147</v>
          </cell>
          <cell r="I128">
            <v>8.7132904912463532E-2</v>
          </cell>
          <cell r="J128">
            <v>-3.098900480014152E-3</v>
          </cell>
          <cell r="K128">
            <v>1.4994838660215043E-3</v>
          </cell>
          <cell r="L128">
            <v>7.1200342109011827E-3</v>
          </cell>
          <cell r="M128">
            <v>3.9076676979905502E-2</v>
          </cell>
          <cell r="N128">
            <v>1.4715085293151235E-2</v>
          </cell>
          <cell r="O128">
            <v>7.1641991044194206E-3</v>
          </cell>
          <cell r="P128">
            <v>1.4647753309300002E-2</v>
          </cell>
          <cell r="Q128">
            <v>1.7308816546146889E-2</v>
          </cell>
          <cell r="R128">
            <v>4.0359662710399155E-3</v>
          </cell>
          <cell r="S128">
            <v>0</v>
          </cell>
          <cell r="T128">
            <v>1.8425147261916363E-3</v>
          </cell>
          <cell r="U128">
            <v>1.0118016640280636E-2</v>
          </cell>
          <cell r="V128">
            <v>1.5481088323672574E-2</v>
          </cell>
          <cell r="W128">
            <v>1.8567797511375994E-2</v>
          </cell>
          <cell r="X128">
            <v>0.10653094525377192</v>
          </cell>
          <cell r="Y128">
            <v>-1.3316250682068705E-2</v>
          </cell>
          <cell r="Z128">
            <v>9.0279268477129679E-2</v>
          </cell>
          <cell r="AA128">
            <v>8.0560805889143047E-3</v>
          </cell>
          <cell r="AB128">
            <v>-0.23092799016058432</v>
          </cell>
          <cell r="AC128">
            <v>-0.18764722144907184</v>
          </cell>
          <cell r="AD128">
            <v>-0.21842341245934743</v>
          </cell>
          <cell r="AE128">
            <v>-5.8873524891558615E-2</v>
          </cell>
          <cell r="AF128">
            <v>-0.18217827189647567</v>
          </cell>
          <cell r="AG128">
            <v>-1.0913600935028094E-2</v>
          </cell>
          <cell r="AH128">
            <v>-1.0777900230018868E-3</v>
          </cell>
          <cell r="AI128">
            <v>-2.9832814350767605E-2</v>
          </cell>
          <cell r="AJ128">
            <v>-0.14244358918180763</v>
          </cell>
          <cell r="AK128">
            <v>-2.6052332464364093E-2</v>
          </cell>
          <cell r="AL128">
            <v>0</v>
          </cell>
          <cell r="AM128">
            <v>0</v>
          </cell>
          <cell r="AN128">
            <v>-5.0562724689095047E-3</v>
          </cell>
          <cell r="AO128">
            <v>-2.8432937449446153E-3</v>
          </cell>
          <cell r="AP128">
            <v>5.3722802450053238E-2</v>
          </cell>
          <cell r="AQ128">
            <v>0.3213219171431933</v>
          </cell>
          <cell r="AR128">
            <v>0.27510638594945436</v>
          </cell>
          <cell r="AS128">
            <v>0.15960549890068745</v>
          </cell>
          <cell r="AT128">
            <v>2.9475096491253638E-2</v>
          </cell>
          <cell r="AU128">
            <v>6.5007566410476697E-2</v>
          </cell>
          <cell r="AV128">
            <v>1</v>
          </cell>
        </row>
        <row r="129">
          <cell r="A129" t="str">
            <v>REVNETF</v>
          </cell>
          <cell r="B129">
            <v>2.6552550769071029E-4</v>
          </cell>
          <cell r="C129">
            <v>2.3095814285185663E-3</v>
          </cell>
          <cell r="D129">
            <v>2.0225426365548606E-2</v>
          </cell>
          <cell r="E129">
            <v>8.8747290087978659E-2</v>
          </cell>
          <cell r="F129">
            <v>0.23655741973651315</v>
          </cell>
          <cell r="G129">
            <v>0.23779731964652986</v>
          </cell>
          <cell r="H129">
            <v>9.8168092509661256E-2</v>
          </cell>
          <cell r="I129">
            <v>3.8293415615911E-2</v>
          </cell>
          <cell r="J129">
            <v>1.0644827625402213E-2</v>
          </cell>
          <cell r="K129">
            <v>3.1401839139329419E-3</v>
          </cell>
          <cell r="L129">
            <v>1.4906576228753351E-2</v>
          </cell>
          <cell r="M129">
            <v>8.1920589070303487E-2</v>
          </cell>
          <cell r="N129">
            <v>3.0698701477998355E-2</v>
          </cell>
          <cell r="O129">
            <v>1.4871931116555588E-2</v>
          </cell>
          <cell r="P129">
            <v>1.4763008621084612E-2</v>
          </cell>
          <cell r="Q129">
            <v>4.6997024822124931E-3</v>
          </cell>
          <cell r="R129">
            <v>1.7738746986032032E-3</v>
          </cell>
          <cell r="S129">
            <v>0</v>
          </cell>
          <cell r="T129">
            <v>2.3869875080985528E-4</v>
          </cell>
          <cell r="U129">
            <v>1.7390908987576824E-3</v>
          </cell>
          <cell r="V129">
            <v>2.2988963024426091E-3</v>
          </cell>
          <cell r="W129">
            <v>4.8876410880115207E-3</v>
          </cell>
          <cell r="X129">
            <v>5.0950816690733345E-3</v>
          </cell>
          <cell r="Y129">
            <v>0</v>
          </cell>
          <cell r="Z129">
            <v>6.393716539550307E-3</v>
          </cell>
          <cell r="AA129">
            <v>0</v>
          </cell>
          <cell r="AB129">
            <v>3.0007842958955882E-3</v>
          </cell>
          <cell r="AC129">
            <v>-1.2787433079110142E-4</v>
          </cell>
          <cell r="AD129">
            <v>4.1488116212197402E-4</v>
          </cell>
          <cell r="AE129">
            <v>0</v>
          </cell>
          <cell r="AF129">
            <v>-3.8419132273207926E-3</v>
          </cell>
          <cell r="AG129">
            <v>6.5215908703410109E-3</v>
          </cell>
          <cell r="AH129">
            <v>6.1152346636050622E-3</v>
          </cell>
          <cell r="AI129">
            <v>6.5642156472715991E-4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2.273321436284478E-5</v>
          </cell>
          <cell r="AO129">
            <v>1.5060754515384657E-4</v>
          </cell>
          <cell r="AP129">
            <v>5.5980540368507229E-3</v>
          </cell>
          <cell r="AQ129">
            <v>2.2858247041839891E-2</v>
          </cell>
          <cell r="AR129">
            <v>2.4966752673993398E-2</v>
          </cell>
          <cell r="AS129">
            <v>9.6729827113894197E-3</v>
          </cell>
          <cell r="AT129">
            <v>3.554906395990052E-3</v>
          </cell>
          <cell r="AU129">
            <v>0</v>
          </cell>
          <cell r="AV129">
            <v>1</v>
          </cell>
        </row>
        <row r="130">
          <cell r="A130" t="str">
            <v>REVNETT</v>
          </cell>
          <cell r="B130">
            <v>2.8439986187120289E-4</v>
          </cell>
          <cell r="C130">
            <v>2.4737534444942426E-3</v>
          </cell>
          <cell r="D130">
            <v>2.1660699901324767E-2</v>
          </cell>
          <cell r="E130">
            <v>9.5040340056590261E-2</v>
          </cell>
          <cell r="F130">
            <v>0.25369237985923299</v>
          </cell>
          <cell r="G130">
            <v>0.2935079988736915</v>
          </cell>
          <cell r="H130">
            <v>0.18806039920466316</v>
          </cell>
          <cell r="I130">
            <v>8.2230250002871041E-2</v>
          </cell>
          <cell r="J130">
            <v>0.11885753478923794</v>
          </cell>
          <cell r="K130">
            <v>3.363397660510011E-3</v>
          </cell>
          <cell r="L130">
            <v>1.5966180640423797E-2</v>
          </cell>
          <cell r="M130">
            <v>8.7733987087371082E-2</v>
          </cell>
          <cell r="N130">
            <v>3.2875539353058772E-2</v>
          </cell>
          <cell r="O130">
            <v>1.5949174632797946E-2</v>
          </cell>
          <cell r="P130">
            <v>1.8221656678764957E-2</v>
          </cell>
          <cell r="Q130">
            <v>9.0032097227624956E-3</v>
          </cell>
          <cell r="R130">
            <v>3.8091707828565562E-3</v>
          </cell>
          <cell r="S130">
            <v>0</v>
          </cell>
          <cell r="T130">
            <v>1.5884698437624669E-3</v>
          </cell>
          <cell r="U130">
            <v>3.598327638552283E-2</v>
          </cell>
          <cell r="V130">
            <v>1.2617247112458985E-2</v>
          </cell>
          <cell r="W130">
            <v>5.1878287137140051E-2</v>
          </cell>
          <cell r="X130">
            <v>3.4003979002605447E-2</v>
          </cell>
          <cell r="Y130">
            <v>5.4434239639670139E-2</v>
          </cell>
          <cell r="Z130">
            <v>5.3053346351583923E-2</v>
          </cell>
          <cell r="AA130">
            <v>0</v>
          </cell>
          <cell r="AB130">
            <v>0.11359419960585762</v>
          </cell>
          <cell r="AC130">
            <v>7.6254891768602661E-3</v>
          </cell>
          <cell r="AD130">
            <v>-0.62694522901131133</v>
          </cell>
          <cell r="AE130">
            <v>3.7287939898379592E-3</v>
          </cell>
          <cell r="AF130">
            <v>-0.26826717395333505</v>
          </cell>
          <cell r="AG130">
            <v>3.4425952640177518E-2</v>
          </cell>
          <cell r="AH130">
            <v>3.9561828368625027E-2</v>
          </cell>
          <cell r="AI130">
            <v>5.5990425659226692E-3</v>
          </cell>
          <cell r="AJ130">
            <v>1.1132048717294603E-3</v>
          </cell>
          <cell r="AK130">
            <v>-3.2788504031279597E-3</v>
          </cell>
          <cell r="AL130">
            <v>0</v>
          </cell>
          <cell r="AM130">
            <v>0</v>
          </cell>
          <cell r="AN130">
            <v>4.2333474534390829E-5</v>
          </cell>
          <cell r="AO130">
            <v>2.7289668652527392E-4</v>
          </cell>
          <cell r="AP130">
            <v>1.3236782076208747E-2</v>
          </cell>
          <cell r="AQ130">
            <v>5.7481183617176156E-2</v>
          </cell>
          <cell r="AR130">
            <v>7.0982975414759425E-2</v>
          </cell>
          <cell r="AS130">
            <v>5.6036068613625027E-2</v>
          </cell>
          <cell r="AT130">
            <v>8.5015842406759908E-3</v>
          </cell>
          <cell r="AU130">
            <v>0</v>
          </cell>
          <cell r="AV130">
            <v>1</v>
          </cell>
        </row>
      </sheetData>
      <sheetData sheetId="3">
        <row r="428">
          <cell r="F428">
            <v>182680000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d'emploi"/>
      <sheetName val="Données cachées hé hé"/>
      <sheetName val="Mise en page"/>
      <sheetName val="Données générales"/>
      <sheetName val="Programmes tangibles"/>
      <sheetName val="Programmes intangibles"/>
      <sheetName val="Activités de recherche"/>
      <sheetName val="Budgets cachés"/>
      <sheetName val="Répartition des budgets"/>
      <sheetName val="Tarifs-Constantes"/>
      <sheetName val="Tarifs-Structures"/>
      <sheetName val="SCGM-Données"/>
    </sheetNames>
    <definedNames>
      <definedName name="ProgTangiblesCII" refersTo="='Programmes tangibles'!$AH$24:$AP$43"/>
      <definedName name="ProgTangiblesRés" refersTo="='Programmes tangibles'!$I$24:$Q$43"/>
    </definedNames>
    <sheetDataSet>
      <sheetData sheetId="0" refreshError="1"/>
      <sheetData sheetId="1" refreshError="1">
        <row r="24">
          <cell r="I24">
            <v>2014</v>
          </cell>
          <cell r="J24" t="str">
            <v>2014-2015</v>
          </cell>
          <cell r="K24" t="str">
            <v>2014-2017</v>
          </cell>
          <cell r="O24">
            <v>15</v>
          </cell>
          <cell r="P24" t="str">
            <v/>
          </cell>
          <cell r="Q24" t="str">
            <v/>
          </cell>
        </row>
        <row r="25">
          <cell r="I25">
            <v>2015</v>
          </cell>
          <cell r="J25" t="str">
            <v>2015-2016</v>
          </cell>
          <cell r="K25" t="str">
            <v>2015-2018</v>
          </cell>
          <cell r="O25">
            <v>16</v>
          </cell>
          <cell r="P25" t="str">
            <v/>
          </cell>
          <cell r="Q25" t="str">
            <v/>
          </cell>
        </row>
        <row r="26">
          <cell r="I26">
            <v>2016</v>
          </cell>
          <cell r="J26" t="str">
            <v>2016-2017</v>
          </cell>
          <cell r="K26" t="str">
            <v>2016-2019</v>
          </cell>
          <cell r="O26">
            <v>17</v>
          </cell>
          <cell r="P26" t="str">
            <v/>
          </cell>
          <cell r="Q26" t="str">
            <v/>
          </cell>
        </row>
        <row r="27">
          <cell r="I27">
            <v>2017</v>
          </cell>
          <cell r="J27" t="str">
            <v>2017-2018</v>
          </cell>
          <cell r="K27" t="str">
            <v>2017-2020</v>
          </cell>
          <cell r="O27">
            <v>18</v>
          </cell>
          <cell r="P27" t="str">
            <v/>
          </cell>
          <cell r="Q27" t="str">
            <v/>
          </cell>
        </row>
        <row r="28">
          <cell r="I28">
            <v>2018</v>
          </cell>
          <cell r="J28" t="str">
            <v>2018-2019</v>
          </cell>
          <cell r="K28" t="str">
            <v>2018-2021</v>
          </cell>
          <cell r="O28">
            <v>19</v>
          </cell>
          <cell r="P28" t="str">
            <v/>
          </cell>
          <cell r="Q28" t="str">
            <v/>
          </cell>
        </row>
        <row r="29">
          <cell r="I29">
            <v>2019</v>
          </cell>
          <cell r="J29" t="str">
            <v>2019-2020</v>
          </cell>
          <cell r="K29" t="str">
            <v>2019-2022</v>
          </cell>
          <cell r="O29">
            <v>20</v>
          </cell>
          <cell r="P29" t="str">
            <v/>
          </cell>
          <cell r="Q29" t="str">
            <v/>
          </cell>
        </row>
        <row r="30">
          <cell r="I30">
            <v>2020</v>
          </cell>
          <cell r="J30" t="str">
            <v>2020-2021</v>
          </cell>
          <cell r="K30" t="str">
            <v>2020-2023</v>
          </cell>
          <cell r="O30">
            <v>1</v>
          </cell>
          <cell r="P30" t="str">
            <v>SCGM-PT-21.xls</v>
          </cell>
          <cell r="Q30" t="str">
            <v>Chauffe-eau à efficacité intermédiaire</v>
          </cell>
        </row>
        <row r="31">
          <cell r="I31">
            <v>2021</v>
          </cell>
          <cell r="J31" t="str">
            <v>2021-2022</v>
          </cell>
          <cell r="K31" t="str">
            <v>2021-2024</v>
          </cell>
          <cell r="O31">
            <v>2</v>
          </cell>
          <cell r="P31" t="str">
            <v>SCGM-PT-22.xls</v>
          </cell>
          <cell r="Q31" t="str">
            <v>Générateur d'air chaud (marché CII)</v>
          </cell>
        </row>
        <row r="32">
          <cell r="I32">
            <v>2022</v>
          </cell>
          <cell r="J32" t="str">
            <v>2022-2023</v>
          </cell>
          <cell r="K32" t="str">
            <v>2022-2025</v>
          </cell>
          <cell r="O32">
            <v>3</v>
          </cell>
          <cell r="P32" t="str">
            <v>SCGM-PT-23.xls</v>
          </cell>
          <cell r="Q32" t="str">
            <v>Chaudière à efficacité intermédiaire</v>
          </cell>
        </row>
        <row r="33">
          <cell r="I33">
            <v>2023</v>
          </cell>
          <cell r="J33" t="str">
            <v>2023-2024</v>
          </cell>
          <cell r="K33" t="str">
            <v>2023-2026</v>
          </cell>
          <cell r="O33">
            <v>4</v>
          </cell>
          <cell r="P33" t="str">
            <v>SCGM-PT-24.xls</v>
          </cell>
          <cell r="Q33" t="str">
            <v>Études et encouragement à l'implantation (marché CII)</v>
          </cell>
        </row>
        <row r="34">
          <cell r="I34">
            <v>2024</v>
          </cell>
          <cell r="J34" t="str">
            <v>2024-2025</v>
          </cell>
          <cell r="K34" t="str">
            <v>2024-2027</v>
          </cell>
          <cell r="O34">
            <v>5</v>
          </cell>
          <cell r="P34" t="str">
            <v>SCGM-PT-25.xls</v>
          </cell>
          <cell r="Q34" t="str">
            <v>Chaudière à condensation</v>
          </cell>
        </row>
        <row r="35">
          <cell r="I35">
            <v>2025</v>
          </cell>
          <cell r="J35" t="str">
            <v>2025-2026</v>
          </cell>
          <cell r="K35" t="str">
            <v>2025-2028</v>
          </cell>
          <cell r="O35">
            <v>6</v>
          </cell>
          <cell r="P35" t="str">
            <v>SCGM-PT-26.xls</v>
          </cell>
          <cell r="Q35" t="str">
            <v>Chauffe-eau à condensation</v>
          </cell>
        </row>
        <row r="36">
          <cell r="I36">
            <v>2026</v>
          </cell>
          <cell r="J36" t="str">
            <v>2026-2027</v>
          </cell>
          <cell r="K36" t="str">
            <v>2026-2029</v>
          </cell>
          <cell r="O36">
            <v>7</v>
          </cell>
          <cell r="P36" t="str">
            <v>SCGM-PT-27.xls</v>
          </cell>
          <cell r="Q36" t="str">
            <v>Infrarouge (marché CII)</v>
          </cell>
        </row>
        <row r="37">
          <cell r="I37">
            <v>2027</v>
          </cell>
          <cell r="J37" t="str">
            <v>2027-2028</v>
          </cell>
          <cell r="K37" t="str">
            <v>2027-2030</v>
          </cell>
          <cell r="O37">
            <v>8</v>
          </cell>
          <cell r="P37" t="str">
            <v/>
          </cell>
          <cell r="Q37" t="str">
            <v/>
          </cell>
        </row>
        <row r="38">
          <cell r="I38">
            <v>2028</v>
          </cell>
          <cell r="J38" t="str">
            <v>2028-2029</v>
          </cell>
          <cell r="K38" t="str">
            <v>2028-2031</v>
          </cell>
          <cell r="O38">
            <v>9</v>
          </cell>
          <cell r="P38" t="str">
            <v/>
          </cell>
          <cell r="Q38" t="str">
            <v/>
          </cell>
        </row>
        <row r="39">
          <cell r="I39">
            <v>2029</v>
          </cell>
          <cell r="J39" t="str">
            <v>2029-2030</v>
          </cell>
          <cell r="K39" t="str">
            <v>2029-2032</v>
          </cell>
          <cell r="O39">
            <v>10</v>
          </cell>
          <cell r="P39" t="str">
            <v/>
          </cell>
          <cell r="Q39" t="str">
            <v/>
          </cell>
        </row>
        <row r="40">
          <cell r="I40">
            <v>2030</v>
          </cell>
          <cell r="J40" t="str">
            <v>2030-2031</v>
          </cell>
          <cell r="K40" t="str">
            <v>2030-2033</v>
          </cell>
          <cell r="O40">
            <v>11</v>
          </cell>
          <cell r="P40" t="str">
            <v/>
          </cell>
          <cell r="Q40" t="str">
            <v/>
          </cell>
        </row>
        <row r="41">
          <cell r="I41">
            <v>2031</v>
          </cell>
          <cell r="J41" t="str">
            <v>2031-2032</v>
          </cell>
          <cell r="K41" t="str">
            <v>2031-2034</v>
          </cell>
          <cell r="O41">
            <v>12</v>
          </cell>
          <cell r="P41" t="str">
            <v/>
          </cell>
          <cell r="Q41" t="str">
            <v/>
          </cell>
        </row>
        <row r="42">
          <cell r="I42">
            <v>2032</v>
          </cell>
          <cell r="J42" t="str">
            <v>2032-2033</v>
          </cell>
          <cell r="K42" t="str">
            <v>2032-2035</v>
          </cell>
          <cell r="O42">
            <v>13</v>
          </cell>
          <cell r="P42" t="str">
            <v/>
          </cell>
          <cell r="Q42" t="str">
            <v/>
          </cell>
        </row>
        <row r="43">
          <cell r="I43">
            <v>2033</v>
          </cell>
          <cell r="J43" t="str">
            <v>2033-2034</v>
          </cell>
          <cell r="K43" t="str">
            <v>2033-2036</v>
          </cell>
          <cell r="O43">
            <v>14</v>
          </cell>
          <cell r="P43" t="str">
            <v/>
          </cell>
          <cell r="Q43" t="str">
            <v/>
          </cell>
        </row>
      </sheetData>
      <sheetData sheetId="2" refreshError="1"/>
      <sheetData sheetId="3" refreshError="1">
        <row r="24">
          <cell r="J24" t="str">
            <v>kWh-éq/m³ de gaz naturel</v>
          </cell>
          <cell r="K24">
            <v>10.525</v>
          </cell>
          <cell r="P24" t="str">
            <v>Coûts évités eau</v>
          </cell>
          <cell r="Q24">
            <v>1E-3</v>
          </cell>
        </row>
        <row r="25">
          <cell r="J25" t="str">
            <v>BTU/kWh-éq</v>
          </cell>
          <cell r="K25">
            <v>3413</v>
          </cell>
          <cell r="P25" t="str">
            <v>Coûts évités mazout</v>
          </cell>
          <cell r="Q25">
            <v>0.4</v>
          </cell>
        </row>
        <row r="26">
          <cell r="J26" t="str">
            <v>kW/HP</v>
          </cell>
          <cell r="K26">
            <v>0.746</v>
          </cell>
        </row>
        <row r="27">
          <cell r="J27" t="str">
            <v>pi³ -&gt; m³</v>
          </cell>
          <cell r="K27">
            <v>2.8316846592000004E-2</v>
          </cell>
          <cell r="P27" t="str">
            <v>Base</v>
          </cell>
          <cell r="Q27" t="str">
            <v>Chauffage</v>
          </cell>
        </row>
        <row r="28">
          <cell r="J28" t="str">
            <v>m³ -&gt; pi³</v>
          </cell>
          <cell r="K28">
            <v>35.314666721488585</v>
          </cell>
          <cell r="N28" t="str">
            <v>Transport</v>
          </cell>
          <cell r="P28">
            <v>3.5369999999999999E-2</v>
          </cell>
          <cell r="Q28">
            <v>3.5369999999999999E-2</v>
          </cell>
        </row>
        <row r="29">
          <cell r="J29" t="str">
            <v>pi² -&gt; m²</v>
          </cell>
          <cell r="K29">
            <v>9.2903040000000006E-2</v>
          </cell>
          <cell r="N29" t="str">
            <v>Distribution</v>
          </cell>
          <cell r="P29">
            <v>9.5999999999999992E-3</v>
          </cell>
          <cell r="Q29">
            <v>9.9000000000000008E-3</v>
          </cell>
        </row>
        <row r="30">
          <cell r="J30" t="str">
            <v>m² -&gt; pi²</v>
          </cell>
          <cell r="K30">
            <v>10.763910416709722</v>
          </cell>
          <cell r="N30" t="str">
            <v>Gaz de compression</v>
          </cell>
          <cell r="P30">
            <v>1.108E-2</v>
          </cell>
          <cell r="Q30">
            <v>1.108E-2</v>
          </cell>
        </row>
        <row r="31">
          <cell r="J31" t="str">
            <v>BTU/pi³ de gaz naturel</v>
          </cell>
          <cell r="K31">
            <v>991</v>
          </cell>
          <cell r="N31" t="str">
            <v>Marchandise</v>
          </cell>
          <cell r="P31">
            <v>0.26977699999999999</v>
          </cell>
          <cell r="Q31">
            <v>0.26977699999999999</v>
          </cell>
        </row>
        <row r="32">
          <cell r="J32" t="str">
            <v>BTU/lb vapeur</v>
          </cell>
          <cell r="K32">
            <v>1000</v>
          </cell>
          <cell r="N32" t="str">
            <v>Équilibrage</v>
          </cell>
          <cell r="P32" t="str">
            <v>Calculé</v>
          </cell>
          <cell r="Q32" t="str">
            <v>Calculé</v>
          </cell>
        </row>
        <row r="33">
          <cell r="J33" t="str">
            <v>m³ de gaz naturel -&gt; GJ</v>
          </cell>
          <cell r="K33">
            <v>3.7499999999999999E-2</v>
          </cell>
        </row>
        <row r="34">
          <cell r="J34" t="str">
            <v>lb. Vapeur -&gt; kWh-éq</v>
          </cell>
          <cell r="K34">
            <v>0.29299999999999998</v>
          </cell>
        </row>
        <row r="35">
          <cell r="J35" t="str">
            <v>HP --&gt; BTU/H</v>
          </cell>
          <cell r="K35">
            <v>2544.4340000000002</v>
          </cell>
        </row>
        <row r="36">
          <cell r="N36" t="str">
            <v>Gaz à effet de serre</v>
          </cell>
        </row>
        <row r="39">
          <cell r="O39" t="str">
            <v>kg/Gj</v>
          </cell>
          <cell r="P39" t="str">
            <v>$/1000 kg</v>
          </cell>
          <cell r="Q39" t="str">
            <v>$/GJ</v>
          </cell>
        </row>
        <row r="40">
          <cell r="N40" t="str">
            <v xml:space="preserve"> NOx</v>
          </cell>
          <cell r="O40">
            <v>2.0799999999999999E-2</v>
          </cell>
          <cell r="P40">
            <v>8653.85</v>
          </cell>
          <cell r="Q40">
            <v>0.18000008000000001</v>
          </cell>
        </row>
        <row r="41">
          <cell r="N41" t="str">
            <v xml:space="preserve"> SOx</v>
          </cell>
          <cell r="O41">
            <v>4.0000000000000002E-4</v>
          </cell>
          <cell r="P41">
            <v>300</v>
          </cell>
          <cell r="Q41">
            <v>1.2E-4</v>
          </cell>
        </row>
        <row r="42">
          <cell r="N42" t="str">
            <v xml:space="preserve"> Particules</v>
          </cell>
          <cell r="O42">
            <v>6.0000000000000001E-3</v>
          </cell>
          <cell r="P42">
            <v>5000</v>
          </cell>
          <cell r="Q42">
            <v>0.03</v>
          </cell>
        </row>
        <row r="43">
          <cell r="I43">
            <v>5310097103</v>
          </cell>
          <cell r="K43" t="str">
            <v>(m³/an)</v>
          </cell>
          <cell r="N43" t="str">
            <v xml:space="preserve"> CO</v>
          </cell>
          <cell r="O43">
            <v>7.0000000000000001E-3</v>
          </cell>
          <cell r="P43">
            <v>1428.57</v>
          </cell>
          <cell r="Q43">
            <v>9.9999900000000003E-3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s contrat service 2005-2006"/>
      <sheetName val="Sans contrat service 2004-2005"/>
      <sheetName val="Analyse 2004-2005"/>
      <sheetName val="Analyse 2005-2006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X - VentilationMens p.2"/>
      <sheetName val="Annexe X - VentilationMens p.3"/>
      <sheetName val="Annexe X - VentilationMens p.5"/>
    </sheetNames>
    <sheetDataSet>
      <sheetData sheetId="0">
        <row r="9">
          <cell r="D9">
            <v>4000</v>
          </cell>
        </row>
        <row r="24">
          <cell r="D24">
            <v>5000</v>
          </cell>
          <cell r="E24">
            <v>-4000</v>
          </cell>
        </row>
        <row r="25">
          <cell r="D25">
            <v>5000</v>
          </cell>
          <cell r="E25">
            <v>-5000</v>
          </cell>
        </row>
        <row r="26">
          <cell r="D26">
            <v>5000</v>
          </cell>
          <cell r="E26">
            <v>-7000</v>
          </cell>
        </row>
        <row r="27">
          <cell r="D27">
            <v>5000</v>
          </cell>
          <cell r="E27">
            <v>-9000</v>
          </cell>
        </row>
        <row r="28">
          <cell r="D28">
            <v>5000</v>
          </cell>
          <cell r="E28">
            <v>-8000</v>
          </cell>
        </row>
        <row r="29">
          <cell r="D29">
            <v>5000</v>
          </cell>
          <cell r="E29">
            <v>-7000</v>
          </cell>
        </row>
        <row r="30">
          <cell r="D30">
            <v>8000</v>
          </cell>
          <cell r="E30">
            <v>-6000</v>
          </cell>
        </row>
        <row r="31">
          <cell r="D31">
            <v>8000</v>
          </cell>
          <cell r="E31">
            <v>-6000</v>
          </cell>
        </row>
        <row r="32">
          <cell r="D32">
            <v>8000</v>
          </cell>
          <cell r="E32">
            <v>-4000</v>
          </cell>
        </row>
        <row r="33">
          <cell r="D33">
            <v>8000</v>
          </cell>
          <cell r="E33">
            <v>-4000</v>
          </cell>
        </row>
        <row r="34">
          <cell r="D34">
            <v>8000</v>
          </cell>
          <cell r="E34">
            <v>-4000</v>
          </cell>
        </row>
        <row r="35">
          <cell r="D35">
            <v>8000</v>
          </cell>
          <cell r="E35">
            <v>-4000</v>
          </cell>
        </row>
        <row r="39">
          <cell r="D39">
            <v>8000</v>
          </cell>
          <cell r="E39">
            <v>-8000</v>
          </cell>
        </row>
        <row r="40">
          <cell r="D40">
            <v>11000</v>
          </cell>
          <cell r="E40">
            <v>-10000</v>
          </cell>
        </row>
        <row r="41">
          <cell r="D41">
            <v>11000</v>
          </cell>
          <cell r="E41">
            <v>-14000</v>
          </cell>
        </row>
        <row r="42">
          <cell r="D42">
            <v>11000</v>
          </cell>
          <cell r="E42">
            <v>-18000</v>
          </cell>
        </row>
        <row r="43">
          <cell r="D43">
            <v>11000</v>
          </cell>
          <cell r="E43">
            <v>-16000</v>
          </cell>
        </row>
        <row r="44">
          <cell r="D44">
            <v>11000</v>
          </cell>
          <cell r="E44">
            <v>-14000</v>
          </cell>
        </row>
        <row r="45">
          <cell r="D45">
            <v>11000</v>
          </cell>
          <cell r="E45">
            <v>-10000</v>
          </cell>
        </row>
        <row r="46">
          <cell r="D46">
            <v>11000</v>
          </cell>
          <cell r="E46">
            <v>-10000</v>
          </cell>
        </row>
        <row r="47">
          <cell r="D47">
            <v>11000</v>
          </cell>
          <cell r="E47">
            <v>-8000</v>
          </cell>
        </row>
        <row r="48">
          <cell r="D48">
            <v>11000</v>
          </cell>
          <cell r="E48">
            <v>-8000</v>
          </cell>
        </row>
        <row r="49">
          <cell r="D49">
            <v>11000</v>
          </cell>
          <cell r="E49">
            <v>-8000</v>
          </cell>
        </row>
        <row r="50">
          <cell r="D50">
            <v>11000</v>
          </cell>
          <cell r="E50">
            <v>-8000</v>
          </cell>
        </row>
        <row r="54">
          <cell r="D54">
            <v>11000</v>
          </cell>
          <cell r="E54">
            <v>-8000</v>
          </cell>
        </row>
        <row r="55">
          <cell r="D55">
            <v>11000</v>
          </cell>
          <cell r="E55">
            <v>-10000</v>
          </cell>
        </row>
        <row r="56">
          <cell r="D56">
            <v>11000</v>
          </cell>
          <cell r="E56">
            <v>-14000</v>
          </cell>
        </row>
        <row r="57">
          <cell r="D57">
            <v>11000</v>
          </cell>
          <cell r="E57">
            <v>-18000</v>
          </cell>
        </row>
        <row r="58">
          <cell r="D58">
            <v>11000</v>
          </cell>
          <cell r="E58">
            <v>-16000</v>
          </cell>
        </row>
        <row r="59">
          <cell r="D59">
            <v>11000</v>
          </cell>
          <cell r="E59">
            <v>-14000</v>
          </cell>
        </row>
        <row r="60">
          <cell r="D60">
            <v>12000</v>
          </cell>
          <cell r="E60">
            <v>-10000</v>
          </cell>
        </row>
        <row r="61">
          <cell r="D61">
            <v>12000</v>
          </cell>
          <cell r="E61">
            <v>-10000</v>
          </cell>
        </row>
        <row r="62">
          <cell r="D62">
            <v>12000</v>
          </cell>
          <cell r="E62">
            <v>-8000</v>
          </cell>
        </row>
        <row r="63">
          <cell r="D63">
            <v>12000</v>
          </cell>
          <cell r="E63">
            <v>-8000</v>
          </cell>
        </row>
        <row r="64">
          <cell r="D64">
            <v>12000</v>
          </cell>
          <cell r="E64">
            <v>-8000</v>
          </cell>
        </row>
        <row r="65">
          <cell r="D65">
            <v>12000</v>
          </cell>
          <cell r="E65">
            <v>-8000</v>
          </cell>
        </row>
        <row r="69">
          <cell r="D69">
            <v>25000</v>
          </cell>
          <cell r="E69">
            <v>-23000</v>
          </cell>
        </row>
        <row r="70">
          <cell r="D70">
            <v>25000</v>
          </cell>
          <cell r="E70">
            <v>-25000</v>
          </cell>
        </row>
        <row r="71">
          <cell r="D71">
            <v>25000</v>
          </cell>
          <cell r="E71">
            <v>-29000</v>
          </cell>
        </row>
        <row r="72">
          <cell r="D72">
            <v>25000</v>
          </cell>
          <cell r="E72">
            <v>-33000</v>
          </cell>
        </row>
        <row r="73">
          <cell r="D73">
            <v>25000</v>
          </cell>
          <cell r="E73">
            <v>-31000</v>
          </cell>
        </row>
        <row r="74">
          <cell r="D74">
            <v>25000</v>
          </cell>
          <cell r="E74">
            <v>-29000</v>
          </cell>
        </row>
        <row r="75">
          <cell r="D75">
            <v>25000</v>
          </cell>
          <cell r="E75">
            <v>-25000</v>
          </cell>
        </row>
        <row r="76">
          <cell r="D76">
            <v>25000</v>
          </cell>
          <cell r="E76">
            <v>-25000</v>
          </cell>
        </row>
        <row r="77">
          <cell r="D77">
            <v>25000</v>
          </cell>
          <cell r="E77">
            <v>-23000</v>
          </cell>
        </row>
        <row r="78">
          <cell r="D78">
            <v>25000</v>
          </cell>
          <cell r="E78">
            <v>-23000</v>
          </cell>
        </row>
        <row r="79">
          <cell r="D79">
            <v>25000</v>
          </cell>
          <cell r="E79">
            <v>-23000</v>
          </cell>
        </row>
        <row r="80">
          <cell r="D80">
            <v>25000</v>
          </cell>
          <cell r="E80">
            <v>-23000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A375-EB8A-4370-940B-FE2CE2053CDE}">
  <sheetPr>
    <pageSetUpPr fitToPage="1"/>
  </sheetPr>
  <dimension ref="A1:S53"/>
  <sheetViews>
    <sheetView view="pageBreakPreview" zoomScale="80" zoomScaleNormal="85" zoomScaleSheetLayoutView="80" workbookViewId="0">
      <selection sqref="A1:XFD1048576"/>
    </sheetView>
  </sheetViews>
  <sheetFormatPr baseColWidth="10" defaultColWidth="21.85546875" defaultRowHeight="15" x14ac:dyDescent="0.25"/>
  <cols>
    <col min="8" max="8" width="21.85546875" style="1"/>
  </cols>
  <sheetData>
    <row r="1" spans="1:19" x14ac:dyDescent="0.25">
      <c r="A1" t="s">
        <v>39</v>
      </c>
    </row>
    <row r="2" spans="1:19" x14ac:dyDescent="0.25">
      <c r="A2" s="87"/>
      <c r="B2" s="88" t="s">
        <v>83</v>
      </c>
      <c r="C2" s="88"/>
      <c r="D2" s="88"/>
      <c r="E2" s="88"/>
      <c r="F2" s="88"/>
      <c r="G2" s="89"/>
    </row>
    <row r="3" spans="1:19" x14ac:dyDescent="0.25">
      <c r="A3" s="90"/>
      <c r="B3" s="87"/>
      <c r="C3" s="87"/>
      <c r="D3" s="87"/>
      <c r="E3" s="87"/>
      <c r="F3" s="87"/>
      <c r="G3" s="87"/>
    </row>
    <row r="4" spans="1:19" ht="42.95" customHeight="1" x14ac:dyDescent="0.25">
      <c r="A4" s="1"/>
      <c r="B4" s="91" t="s">
        <v>40</v>
      </c>
      <c r="C4" s="91" t="s">
        <v>41</v>
      </c>
      <c r="D4" s="92" t="s">
        <v>80</v>
      </c>
      <c r="E4" s="93" t="s">
        <v>81</v>
      </c>
      <c r="F4" s="93" t="s">
        <v>82</v>
      </c>
      <c r="G4" s="91" t="s">
        <v>83</v>
      </c>
      <c r="H4" s="121"/>
      <c r="I4" s="94"/>
      <c r="J4" s="95"/>
    </row>
    <row r="5" spans="1:19" x14ac:dyDescent="0.25">
      <c r="A5" s="1"/>
      <c r="B5" s="96" t="s">
        <v>46</v>
      </c>
      <c r="C5" s="97" t="s">
        <v>47</v>
      </c>
      <c r="D5" s="98"/>
      <c r="E5" s="98"/>
      <c r="F5" s="98">
        <f>D5-E5</f>
        <v>0</v>
      </c>
      <c r="G5" s="99">
        <f>F5/$F$37</f>
        <v>0</v>
      </c>
      <c r="H5" s="122"/>
      <c r="I5" s="94"/>
      <c r="J5" s="95"/>
      <c r="M5" s="101"/>
    </row>
    <row r="6" spans="1:19" x14ac:dyDescent="0.25">
      <c r="A6" s="1"/>
      <c r="B6" s="97" t="s">
        <v>46</v>
      </c>
      <c r="C6" s="97" t="s">
        <v>48</v>
      </c>
      <c r="D6" s="102"/>
      <c r="E6" s="102"/>
      <c r="F6" s="102">
        <f t="shared" ref="F6:F35" si="0">D6-E6</f>
        <v>0</v>
      </c>
      <c r="G6" s="103">
        <f t="shared" ref="G6:G35" si="1">F6/$F$37</f>
        <v>0</v>
      </c>
      <c r="H6" s="122"/>
      <c r="I6" s="94"/>
      <c r="J6" s="95"/>
    </row>
    <row r="7" spans="1:19" x14ac:dyDescent="0.25">
      <c r="A7" s="1"/>
      <c r="B7" s="97" t="s">
        <v>46</v>
      </c>
      <c r="C7" s="97" t="s">
        <v>49</v>
      </c>
      <c r="D7" s="102">
        <v>1000</v>
      </c>
      <c r="E7" s="102">
        <v>0</v>
      </c>
      <c r="F7" s="102">
        <f t="shared" si="0"/>
        <v>1000</v>
      </c>
      <c r="G7" s="103">
        <f t="shared" si="1"/>
        <v>1</v>
      </c>
      <c r="H7" s="122"/>
      <c r="I7" s="94"/>
      <c r="J7" s="95"/>
      <c r="S7" s="104"/>
    </row>
    <row r="8" spans="1:19" x14ac:dyDescent="0.25">
      <c r="A8" s="1"/>
      <c r="B8" s="97" t="s">
        <v>46</v>
      </c>
      <c r="C8" s="97" t="s">
        <v>50</v>
      </c>
      <c r="D8" s="102"/>
      <c r="E8" s="102"/>
      <c r="F8" s="102">
        <f t="shared" si="0"/>
        <v>0</v>
      </c>
      <c r="G8" s="103">
        <f t="shared" si="1"/>
        <v>0</v>
      </c>
      <c r="H8" s="122"/>
      <c r="I8" s="94"/>
      <c r="J8" s="95"/>
    </row>
    <row r="9" spans="1:19" x14ac:dyDescent="0.25">
      <c r="A9" s="1"/>
      <c r="B9" s="97" t="s">
        <v>46</v>
      </c>
      <c r="C9" s="97" t="s">
        <v>51</v>
      </c>
      <c r="D9" s="102"/>
      <c r="E9" s="102"/>
      <c r="F9" s="102">
        <f t="shared" si="0"/>
        <v>0</v>
      </c>
      <c r="G9" s="103">
        <f t="shared" si="1"/>
        <v>0</v>
      </c>
      <c r="H9" s="122"/>
      <c r="I9" s="94"/>
      <c r="J9" s="95"/>
    </row>
    <row r="10" spans="1:19" x14ac:dyDescent="0.25">
      <c r="A10" s="1"/>
      <c r="B10" s="97" t="s">
        <v>46</v>
      </c>
      <c r="C10" s="97" t="s">
        <v>52</v>
      </c>
      <c r="D10" s="102"/>
      <c r="E10" s="102"/>
      <c r="F10" s="102">
        <f t="shared" si="0"/>
        <v>0</v>
      </c>
      <c r="G10" s="103">
        <f t="shared" si="1"/>
        <v>0</v>
      </c>
      <c r="H10" s="122"/>
      <c r="I10" s="94"/>
      <c r="J10" s="95"/>
    </row>
    <row r="11" spans="1:19" x14ac:dyDescent="0.25">
      <c r="A11" s="1"/>
      <c r="B11" s="97" t="s">
        <v>46</v>
      </c>
      <c r="C11" s="97" t="s">
        <v>53</v>
      </c>
      <c r="D11" s="102"/>
      <c r="E11" s="102"/>
      <c r="F11" s="102">
        <f t="shared" si="0"/>
        <v>0</v>
      </c>
      <c r="G11" s="103">
        <f t="shared" si="1"/>
        <v>0</v>
      </c>
      <c r="H11" s="122"/>
      <c r="I11" s="94"/>
      <c r="J11" s="95"/>
    </row>
    <row r="12" spans="1:19" x14ac:dyDescent="0.25">
      <c r="A12" s="1"/>
      <c r="B12" s="97" t="s">
        <v>46</v>
      </c>
      <c r="C12" s="97" t="s">
        <v>54</v>
      </c>
      <c r="D12" s="102"/>
      <c r="E12" s="102"/>
      <c r="F12" s="102">
        <f t="shared" si="0"/>
        <v>0</v>
      </c>
      <c r="G12" s="103">
        <f t="shared" si="1"/>
        <v>0</v>
      </c>
      <c r="H12" s="122"/>
      <c r="I12" s="94"/>
      <c r="J12" s="95"/>
    </row>
    <row r="13" spans="1:19" x14ac:dyDescent="0.25">
      <c r="A13" s="1"/>
      <c r="B13" s="97" t="s">
        <v>46</v>
      </c>
      <c r="C13" s="97" t="s">
        <v>55</v>
      </c>
      <c r="D13" s="102"/>
      <c r="E13" s="102"/>
      <c r="F13" s="102">
        <f t="shared" si="0"/>
        <v>0</v>
      </c>
      <c r="G13" s="103">
        <f t="shared" si="1"/>
        <v>0</v>
      </c>
      <c r="H13" s="122"/>
      <c r="I13" s="94"/>
      <c r="J13" s="95"/>
    </row>
    <row r="14" spans="1:19" x14ac:dyDescent="0.25">
      <c r="A14" s="1"/>
      <c r="B14" s="97" t="s">
        <v>46</v>
      </c>
      <c r="C14" s="97" t="s">
        <v>56</v>
      </c>
      <c r="D14" s="102"/>
      <c r="E14" s="102"/>
      <c r="F14" s="102">
        <f t="shared" si="0"/>
        <v>0</v>
      </c>
      <c r="G14" s="103">
        <f t="shared" si="1"/>
        <v>0</v>
      </c>
      <c r="H14" s="122"/>
      <c r="I14" s="94"/>
      <c r="J14" s="95"/>
    </row>
    <row r="15" spans="1:19" x14ac:dyDescent="0.25">
      <c r="A15" s="1"/>
      <c r="B15" s="97" t="s">
        <v>46</v>
      </c>
      <c r="C15" s="97" t="s">
        <v>57</v>
      </c>
      <c r="D15" s="102"/>
      <c r="E15" s="102"/>
      <c r="F15" s="102">
        <f t="shared" si="0"/>
        <v>0</v>
      </c>
      <c r="G15" s="103">
        <f t="shared" si="1"/>
        <v>0</v>
      </c>
      <c r="H15" s="122"/>
      <c r="I15" s="94"/>
      <c r="J15" s="95"/>
    </row>
    <row r="16" spans="1:19" x14ac:dyDescent="0.25">
      <c r="A16" s="1"/>
      <c r="B16" s="97" t="s">
        <v>46</v>
      </c>
      <c r="C16" s="97" t="s">
        <v>58</v>
      </c>
      <c r="D16" s="102"/>
      <c r="E16" s="102"/>
      <c r="F16" s="102">
        <f t="shared" si="0"/>
        <v>0</v>
      </c>
      <c r="G16" s="103">
        <f t="shared" si="1"/>
        <v>0</v>
      </c>
      <c r="H16" s="122"/>
      <c r="I16" s="94"/>
      <c r="J16" s="95"/>
    </row>
    <row r="17" spans="1:10" x14ac:dyDescent="0.25">
      <c r="A17" s="1"/>
      <c r="B17" s="97" t="s">
        <v>59</v>
      </c>
      <c r="C17" s="97"/>
      <c r="D17" s="102"/>
      <c r="E17" s="102"/>
      <c r="F17" s="102">
        <f t="shared" si="0"/>
        <v>0</v>
      </c>
      <c r="G17" s="103">
        <f t="shared" si="1"/>
        <v>0</v>
      </c>
      <c r="H17" s="122"/>
      <c r="I17" s="94"/>
      <c r="J17" s="95"/>
    </row>
    <row r="18" spans="1:10" x14ac:dyDescent="0.25">
      <c r="A18" s="1"/>
      <c r="B18" s="97" t="s">
        <v>60</v>
      </c>
      <c r="C18" s="97"/>
      <c r="D18" s="102"/>
      <c r="E18" s="102"/>
      <c r="F18" s="102">
        <f t="shared" si="0"/>
        <v>0</v>
      </c>
      <c r="G18" s="103">
        <f t="shared" si="1"/>
        <v>0</v>
      </c>
      <c r="H18" s="122"/>
      <c r="I18" s="94"/>
      <c r="J18" s="95"/>
    </row>
    <row r="19" spans="1:10" x14ac:dyDescent="0.25">
      <c r="A19" s="1"/>
      <c r="B19" s="97" t="s">
        <v>61</v>
      </c>
      <c r="C19" s="97"/>
      <c r="D19" s="102"/>
      <c r="E19" s="102"/>
      <c r="F19" s="102">
        <f t="shared" si="0"/>
        <v>0</v>
      </c>
      <c r="G19" s="103">
        <f t="shared" si="1"/>
        <v>0</v>
      </c>
      <c r="H19" s="122"/>
      <c r="I19" s="94"/>
      <c r="J19" s="95"/>
    </row>
    <row r="20" spans="1:10" x14ac:dyDescent="0.25">
      <c r="A20" s="1"/>
      <c r="B20" s="97" t="s">
        <v>62</v>
      </c>
      <c r="C20" s="97"/>
      <c r="D20" s="102"/>
      <c r="E20" s="102"/>
      <c r="F20" s="102">
        <f t="shared" si="0"/>
        <v>0</v>
      </c>
      <c r="G20" s="103">
        <f t="shared" si="1"/>
        <v>0</v>
      </c>
      <c r="H20" s="122"/>
      <c r="I20" s="94"/>
      <c r="J20" s="95"/>
    </row>
    <row r="21" spans="1:10" x14ac:dyDescent="0.25">
      <c r="A21" s="1"/>
      <c r="B21" s="97" t="s">
        <v>63</v>
      </c>
      <c r="C21" s="97"/>
      <c r="D21" s="102">
        <v>20000</v>
      </c>
      <c r="E21" s="102">
        <v>20000</v>
      </c>
      <c r="F21" s="102">
        <f t="shared" si="0"/>
        <v>0</v>
      </c>
      <c r="G21" s="103">
        <f t="shared" si="1"/>
        <v>0</v>
      </c>
      <c r="H21" s="122"/>
      <c r="I21" s="94"/>
      <c r="J21" s="95"/>
    </row>
    <row r="22" spans="1:10" x14ac:dyDescent="0.25">
      <c r="A22" s="1"/>
      <c r="B22" s="97" t="s">
        <v>64</v>
      </c>
      <c r="C22" s="97"/>
      <c r="D22" s="102"/>
      <c r="E22" s="102"/>
      <c r="F22" s="102">
        <f t="shared" si="0"/>
        <v>0</v>
      </c>
      <c r="G22" s="103">
        <f t="shared" si="1"/>
        <v>0</v>
      </c>
      <c r="H22" s="122"/>
      <c r="I22" s="94"/>
      <c r="J22" s="95"/>
    </row>
    <row r="23" spans="1:10" x14ac:dyDescent="0.25">
      <c r="A23" s="1"/>
      <c r="B23" s="97" t="s">
        <v>65</v>
      </c>
      <c r="C23" s="97"/>
      <c r="D23" s="102">
        <v>20000</v>
      </c>
      <c r="E23" s="102">
        <v>20000</v>
      </c>
      <c r="F23" s="102">
        <f t="shared" si="0"/>
        <v>0</v>
      </c>
      <c r="G23" s="103">
        <f t="shared" si="1"/>
        <v>0</v>
      </c>
      <c r="H23" s="122"/>
      <c r="I23" s="94"/>
      <c r="J23" s="95"/>
    </row>
    <row r="24" spans="1:10" x14ac:dyDescent="0.25">
      <c r="A24" s="1"/>
      <c r="B24" s="97" t="s">
        <v>66</v>
      </c>
      <c r="C24" s="97"/>
      <c r="D24" s="102"/>
      <c r="E24" s="102"/>
      <c r="F24" s="102">
        <f t="shared" si="0"/>
        <v>0</v>
      </c>
      <c r="G24" s="103">
        <f t="shared" si="1"/>
        <v>0</v>
      </c>
      <c r="H24" s="122"/>
      <c r="I24" s="94"/>
      <c r="J24" s="95"/>
    </row>
    <row r="25" spans="1:10" x14ac:dyDescent="0.25">
      <c r="A25" s="1"/>
      <c r="B25" s="97" t="s">
        <v>67</v>
      </c>
      <c r="C25" s="97"/>
      <c r="D25" s="102"/>
      <c r="E25" s="102"/>
      <c r="F25" s="102">
        <f t="shared" si="0"/>
        <v>0</v>
      </c>
      <c r="G25" s="103">
        <f t="shared" si="1"/>
        <v>0</v>
      </c>
      <c r="H25" s="122"/>
      <c r="I25" s="94"/>
      <c r="J25" s="95"/>
    </row>
    <row r="26" spans="1:10" x14ac:dyDescent="0.25">
      <c r="A26" s="1"/>
      <c r="B26" s="97" t="s">
        <v>68</v>
      </c>
      <c r="C26" s="97"/>
      <c r="D26" s="102"/>
      <c r="E26" s="102"/>
      <c r="F26" s="102">
        <f t="shared" si="0"/>
        <v>0</v>
      </c>
      <c r="G26" s="103">
        <f t="shared" si="1"/>
        <v>0</v>
      </c>
      <c r="H26" s="122"/>
      <c r="I26" s="94"/>
      <c r="J26" s="95"/>
    </row>
    <row r="27" spans="1:10" x14ac:dyDescent="0.25">
      <c r="A27" s="1"/>
      <c r="B27" s="97" t="s">
        <v>69</v>
      </c>
      <c r="C27" s="97"/>
      <c r="D27" s="102">
        <v>19000</v>
      </c>
      <c r="E27" s="102">
        <v>19000</v>
      </c>
      <c r="F27" s="102">
        <f t="shared" si="0"/>
        <v>0</v>
      </c>
      <c r="G27" s="103">
        <f t="shared" si="1"/>
        <v>0</v>
      </c>
      <c r="H27" s="122"/>
      <c r="I27" s="94"/>
      <c r="J27" s="95"/>
    </row>
    <row r="28" spans="1:10" x14ac:dyDescent="0.25">
      <c r="A28" s="1"/>
      <c r="B28" s="97" t="s">
        <v>70</v>
      </c>
      <c r="C28" s="97"/>
      <c r="D28" s="102"/>
      <c r="E28" s="102"/>
      <c r="F28" s="102">
        <f t="shared" si="0"/>
        <v>0</v>
      </c>
      <c r="G28" s="103">
        <f t="shared" si="1"/>
        <v>0</v>
      </c>
      <c r="H28" s="122"/>
      <c r="I28" s="94"/>
      <c r="J28" s="95"/>
    </row>
    <row r="29" spans="1:10" x14ac:dyDescent="0.25">
      <c r="A29" s="1"/>
      <c r="B29" s="97" t="s">
        <v>71</v>
      </c>
      <c r="C29" s="97"/>
      <c r="D29" s="102"/>
      <c r="E29" s="102"/>
      <c r="F29" s="102">
        <f t="shared" si="0"/>
        <v>0</v>
      </c>
      <c r="G29" s="103">
        <f t="shared" si="1"/>
        <v>0</v>
      </c>
      <c r="H29" s="122"/>
      <c r="I29" s="94"/>
      <c r="J29" s="95"/>
    </row>
    <row r="30" spans="1:10" x14ac:dyDescent="0.25">
      <c r="A30" s="1"/>
      <c r="B30" s="97" t="s">
        <v>72</v>
      </c>
      <c r="C30" s="97"/>
      <c r="D30" s="102"/>
      <c r="E30" s="102"/>
      <c r="F30" s="102">
        <f t="shared" si="0"/>
        <v>0</v>
      </c>
      <c r="G30" s="103">
        <f t="shared" si="1"/>
        <v>0</v>
      </c>
      <c r="H30" s="122"/>
      <c r="I30" s="94"/>
      <c r="J30" s="95"/>
    </row>
    <row r="31" spans="1:10" x14ac:dyDescent="0.25">
      <c r="A31" s="1"/>
      <c r="B31" s="97" t="s">
        <v>73</v>
      </c>
      <c r="C31" s="97"/>
      <c r="D31" s="102"/>
      <c r="E31" s="102"/>
      <c r="F31" s="102">
        <f t="shared" si="0"/>
        <v>0</v>
      </c>
      <c r="G31" s="103">
        <f t="shared" si="1"/>
        <v>0</v>
      </c>
      <c r="H31" s="122"/>
      <c r="I31" s="94"/>
      <c r="J31" s="95"/>
    </row>
    <row r="32" spans="1:10" x14ac:dyDescent="0.25">
      <c r="A32" s="1"/>
      <c r="B32" s="97" t="s">
        <v>74</v>
      </c>
      <c r="C32" s="97"/>
      <c r="D32" s="102"/>
      <c r="E32" s="102"/>
      <c r="F32" s="102">
        <f t="shared" si="0"/>
        <v>0</v>
      </c>
      <c r="G32" s="103">
        <f t="shared" si="1"/>
        <v>0</v>
      </c>
      <c r="H32" s="122"/>
      <c r="I32" s="94"/>
      <c r="J32" s="95"/>
    </row>
    <row r="33" spans="1:12" x14ac:dyDescent="0.25">
      <c r="A33" s="1"/>
      <c r="B33" s="97" t="s">
        <v>75</v>
      </c>
      <c r="C33" s="97"/>
      <c r="D33" s="102"/>
      <c r="E33" s="102"/>
      <c r="F33" s="102">
        <f t="shared" si="0"/>
        <v>0</v>
      </c>
      <c r="G33" s="103">
        <f t="shared" si="1"/>
        <v>0</v>
      </c>
      <c r="H33" s="122"/>
      <c r="I33" s="94"/>
      <c r="J33" s="95"/>
    </row>
    <row r="34" spans="1:12" x14ac:dyDescent="0.25">
      <c r="A34" s="1"/>
      <c r="B34" s="97" t="s">
        <v>76</v>
      </c>
      <c r="C34" s="97"/>
      <c r="D34" s="102"/>
      <c r="E34" s="102"/>
      <c r="F34" s="102">
        <f t="shared" si="0"/>
        <v>0</v>
      </c>
      <c r="G34" s="103">
        <f t="shared" si="1"/>
        <v>0</v>
      </c>
      <c r="H34" s="122"/>
      <c r="I34" s="94"/>
      <c r="J34" s="95"/>
    </row>
    <row r="35" spans="1:12" x14ac:dyDescent="0.25">
      <c r="A35" s="1"/>
      <c r="B35" s="97" t="s">
        <v>77</v>
      </c>
      <c r="C35" s="97"/>
      <c r="D35" s="102"/>
      <c r="E35" s="102">
        <v>0</v>
      </c>
      <c r="F35" s="102">
        <f t="shared" si="0"/>
        <v>0</v>
      </c>
      <c r="G35" s="103">
        <f t="shared" si="1"/>
        <v>0</v>
      </c>
      <c r="H35" s="121"/>
      <c r="J35" s="95"/>
    </row>
    <row r="36" spans="1:12" hidden="1" x14ac:dyDescent="0.25">
      <c r="A36" s="1"/>
      <c r="B36" s="97"/>
      <c r="C36" s="105"/>
      <c r="D36" s="102"/>
      <c r="E36" s="102"/>
      <c r="F36" s="102"/>
      <c r="G36" s="103"/>
      <c r="H36" s="121"/>
      <c r="J36" s="95"/>
    </row>
    <row r="37" spans="1:12" x14ac:dyDescent="0.25">
      <c r="A37" s="1"/>
      <c r="B37" s="106" t="s">
        <v>12</v>
      </c>
      <c r="C37" s="106"/>
      <c r="D37" s="107">
        <f>SUM(D5:D35)</f>
        <v>60000</v>
      </c>
      <c r="E37" s="107">
        <f t="shared" ref="E37:G37" si="2">SUM(E5:E35)</f>
        <v>59000</v>
      </c>
      <c r="F37" s="107">
        <f t="shared" si="2"/>
        <v>1000</v>
      </c>
      <c r="G37" s="108">
        <f t="shared" si="2"/>
        <v>1</v>
      </c>
      <c r="H37" s="121"/>
      <c r="J37" s="95"/>
      <c r="L37" s="109"/>
    </row>
    <row r="38" spans="1:12" x14ac:dyDescent="0.25">
      <c r="A38" s="1"/>
      <c r="B38" s="123" t="s">
        <v>90</v>
      </c>
      <c r="C38" s="121"/>
      <c r="D38" s="121"/>
      <c r="E38" s="121"/>
      <c r="F38" s="121"/>
      <c r="G38" s="124"/>
      <c r="H38" s="121"/>
      <c r="J38" s="95"/>
      <c r="L38" s="109"/>
    </row>
    <row r="39" spans="1:12" x14ac:dyDescent="0.25">
      <c r="A39" s="1"/>
      <c r="B39" s="128"/>
      <c r="C39" s="128"/>
      <c r="D39" s="128"/>
      <c r="E39" s="128"/>
      <c r="F39" s="128"/>
      <c r="G39" s="128"/>
      <c r="H39" s="121"/>
      <c r="J39" s="95"/>
      <c r="L39" s="109"/>
    </row>
    <row r="40" spans="1:12" x14ac:dyDescent="0.25">
      <c r="G40" s="109"/>
      <c r="J40" s="95"/>
      <c r="L40" s="109"/>
    </row>
    <row r="41" spans="1:12" x14ac:dyDescent="0.25">
      <c r="G41" s="109"/>
      <c r="J41" s="95"/>
      <c r="L41" s="109"/>
    </row>
    <row r="42" spans="1:12" x14ac:dyDescent="0.25">
      <c r="G42" s="109"/>
      <c r="J42" s="95"/>
      <c r="L42" s="109"/>
    </row>
    <row r="43" spans="1:12" x14ac:dyDescent="0.25">
      <c r="G43" s="109"/>
      <c r="J43" s="95"/>
      <c r="L43" s="109"/>
    </row>
    <row r="44" spans="1:12" x14ac:dyDescent="0.25">
      <c r="G44" s="109"/>
      <c r="J44" s="95"/>
      <c r="L44" s="109"/>
    </row>
    <row r="45" spans="1:12" x14ac:dyDescent="0.25">
      <c r="G45" s="109"/>
      <c r="J45" s="95"/>
      <c r="L45" s="109"/>
    </row>
    <row r="46" spans="1:12" x14ac:dyDescent="0.25">
      <c r="G46" s="109"/>
      <c r="I46" s="111"/>
      <c r="J46" s="112"/>
      <c r="L46" s="109"/>
    </row>
    <row r="47" spans="1:12" x14ac:dyDescent="0.25">
      <c r="G47" s="109"/>
      <c r="L47" s="109"/>
    </row>
    <row r="48" spans="1:12" x14ac:dyDescent="0.25">
      <c r="G48" s="109"/>
      <c r="L48" s="109"/>
    </row>
    <row r="49" spans="7:12" x14ac:dyDescent="0.25">
      <c r="G49" s="109"/>
      <c r="L49" s="109"/>
    </row>
    <row r="50" spans="7:12" x14ac:dyDescent="0.25">
      <c r="G50" s="109"/>
      <c r="L50" s="109"/>
    </row>
    <row r="51" spans="7:12" x14ac:dyDescent="0.25">
      <c r="G51" s="109"/>
      <c r="L51" s="109"/>
    </row>
    <row r="52" spans="7:12" x14ac:dyDescent="0.25">
      <c r="G52" s="109"/>
      <c r="L52" s="109"/>
    </row>
    <row r="53" spans="7:12" x14ac:dyDescent="0.25">
      <c r="G53" s="109"/>
      <c r="L53" s="109"/>
    </row>
  </sheetData>
  <mergeCells count="1">
    <mergeCell ref="B39:G39"/>
  </mergeCells>
  <printOptions horizontalCentered="1"/>
  <pageMargins left="0.39370078740157483" right="0.39370078740157483" top="1.1811023622047245" bottom="0.59055118110236227" header="0.51181102362204722" footer="0.31496062992125984"/>
  <pageSetup scale="56" orientation="portrait" useFirstPageNumber="1" r:id="rId1"/>
  <headerFooter scaleWithDoc="0" alignWithMargins="0">
    <oddHeader xml:space="preserve">&amp;R&amp;"Arial,Gras italique"Énergir, s.e.c.
Mesures relatives à l’achat et la vente de gaz naturel renouvelable, R-4008-2017
</oddHeader>
    <oddFooter xml:space="preserve">&amp;L&amp;"Arial,Gras italique"Original : 2021.02.08
&amp;R&amp;"Arial,Gras italique"Gaz Métro-5, Document 3
 Annexe 2 – Page 1 de 4&amp;9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8F42D-3A78-49AC-A1E4-26C5AA40C321}">
  <sheetPr>
    <pageSetUpPr fitToPage="1"/>
  </sheetPr>
  <dimension ref="A1:Y53"/>
  <sheetViews>
    <sheetView view="pageBreakPreview" zoomScale="70" zoomScaleNormal="100" zoomScaleSheetLayoutView="70" workbookViewId="0">
      <selection sqref="A1:XFD1048576"/>
    </sheetView>
  </sheetViews>
  <sheetFormatPr baseColWidth="10" defaultColWidth="11.42578125" defaultRowHeight="15" x14ac:dyDescent="0.25"/>
  <cols>
    <col min="1" max="1" width="3.42578125" style="1" customWidth="1"/>
    <col min="3" max="3" width="24.5703125" customWidth="1"/>
    <col min="4" max="4" width="17" customWidth="1"/>
    <col min="5" max="5" width="14.85546875" customWidth="1"/>
    <col min="6" max="6" width="8.140625" style="1" bestFit="1" customWidth="1"/>
    <col min="7" max="11" width="11.5703125" bestFit="1" customWidth="1"/>
  </cols>
  <sheetData>
    <row r="1" spans="1:17" x14ac:dyDescent="0.25">
      <c r="A1" s="1" t="s">
        <v>39</v>
      </c>
      <c r="B1" s="1"/>
      <c r="C1" s="1"/>
      <c r="D1" s="1"/>
      <c r="E1" s="1"/>
    </row>
    <row r="2" spans="1:17" x14ac:dyDescent="0.25">
      <c r="B2" s="127" t="s">
        <v>85</v>
      </c>
      <c r="C2" s="127"/>
      <c r="D2" s="127"/>
      <c r="E2" s="127"/>
    </row>
    <row r="3" spans="1:17" x14ac:dyDescent="0.25">
      <c r="B3" s="1"/>
      <c r="C3" s="1"/>
      <c r="D3" s="1"/>
      <c r="E3" s="1"/>
    </row>
    <row r="4" spans="1:17" ht="29.45" customHeight="1" x14ac:dyDescent="0.25">
      <c r="B4" s="91" t="s">
        <v>40</v>
      </c>
      <c r="C4" s="91" t="s">
        <v>41</v>
      </c>
      <c r="D4" s="93" t="s">
        <v>84</v>
      </c>
      <c r="E4" s="91" t="s">
        <v>85</v>
      </c>
    </row>
    <row r="5" spans="1:17" x14ac:dyDescent="0.25">
      <c r="B5" s="96" t="s">
        <v>46</v>
      </c>
      <c r="C5" s="97" t="s">
        <v>47</v>
      </c>
      <c r="D5" s="113">
        <v>0</v>
      </c>
      <c r="E5" s="99">
        <f>D5/$D$37</f>
        <v>0</v>
      </c>
      <c r="F5" s="114"/>
      <c r="G5" s="115"/>
      <c r="H5" s="115"/>
      <c r="I5" s="115"/>
      <c r="J5" s="115"/>
      <c r="K5" s="115"/>
    </row>
    <row r="6" spans="1:17" x14ac:dyDescent="0.25">
      <c r="B6" s="97" t="s">
        <v>46</v>
      </c>
      <c r="C6" s="97" t="s">
        <v>48</v>
      </c>
      <c r="D6" s="116">
        <v>0</v>
      </c>
      <c r="E6" s="103">
        <f t="shared" ref="E6:E35" si="0">D6/$D$37</f>
        <v>0</v>
      </c>
      <c r="F6" s="117"/>
      <c r="G6" s="115"/>
    </row>
    <row r="7" spans="1:17" x14ac:dyDescent="0.25">
      <c r="B7" s="97" t="s">
        <v>46</v>
      </c>
      <c r="C7" s="97" t="s">
        <v>49</v>
      </c>
      <c r="D7" s="116">
        <v>250</v>
      </c>
      <c r="E7" s="103">
        <f t="shared" si="0"/>
        <v>1</v>
      </c>
      <c r="F7" s="117"/>
      <c r="G7" s="115"/>
      <c r="Q7" s="104"/>
    </row>
    <row r="8" spans="1:17" x14ac:dyDescent="0.25">
      <c r="B8" s="97" t="s">
        <v>46</v>
      </c>
      <c r="C8" s="97" t="s">
        <v>50</v>
      </c>
      <c r="D8" s="116">
        <v>0</v>
      </c>
      <c r="E8" s="103">
        <f t="shared" si="0"/>
        <v>0</v>
      </c>
      <c r="F8" s="117"/>
      <c r="G8" s="115"/>
    </row>
    <row r="9" spans="1:17" x14ac:dyDescent="0.25">
      <c r="B9" s="97" t="s">
        <v>46</v>
      </c>
      <c r="C9" s="97" t="s">
        <v>51</v>
      </c>
      <c r="D9" s="116">
        <v>0</v>
      </c>
      <c r="E9" s="103">
        <f t="shared" si="0"/>
        <v>0</v>
      </c>
      <c r="F9" s="117"/>
      <c r="G9" s="115"/>
    </row>
    <row r="10" spans="1:17" x14ac:dyDescent="0.25">
      <c r="B10" s="97" t="s">
        <v>46</v>
      </c>
      <c r="C10" s="97" t="s">
        <v>52</v>
      </c>
      <c r="D10" s="116">
        <v>0</v>
      </c>
      <c r="E10" s="103">
        <f t="shared" si="0"/>
        <v>0</v>
      </c>
      <c r="F10" s="117"/>
      <c r="G10" s="115"/>
    </row>
    <row r="11" spans="1:17" x14ac:dyDescent="0.25">
      <c r="B11" s="97" t="s">
        <v>46</v>
      </c>
      <c r="C11" s="97" t="s">
        <v>53</v>
      </c>
      <c r="D11" s="116">
        <v>0</v>
      </c>
      <c r="E11" s="103">
        <f t="shared" si="0"/>
        <v>0</v>
      </c>
      <c r="F11" s="117"/>
      <c r="G11" s="115"/>
    </row>
    <row r="12" spans="1:17" x14ac:dyDescent="0.25">
      <c r="B12" s="97" t="s">
        <v>46</v>
      </c>
      <c r="C12" s="97" t="s">
        <v>54</v>
      </c>
      <c r="D12" s="116">
        <v>0</v>
      </c>
      <c r="E12" s="103">
        <f t="shared" si="0"/>
        <v>0</v>
      </c>
      <c r="F12" s="117"/>
      <c r="G12" s="115"/>
    </row>
    <row r="13" spans="1:17" x14ac:dyDescent="0.25">
      <c r="B13" s="97" t="s">
        <v>46</v>
      </c>
      <c r="C13" s="97" t="s">
        <v>55</v>
      </c>
      <c r="D13" s="116">
        <v>0</v>
      </c>
      <c r="E13" s="103">
        <f t="shared" si="0"/>
        <v>0</v>
      </c>
      <c r="F13" s="117"/>
      <c r="G13" s="115"/>
    </row>
    <row r="14" spans="1:17" x14ac:dyDescent="0.25">
      <c r="B14" s="97" t="s">
        <v>46</v>
      </c>
      <c r="C14" s="97" t="s">
        <v>56</v>
      </c>
      <c r="D14" s="116">
        <v>0</v>
      </c>
      <c r="E14" s="103">
        <f t="shared" si="0"/>
        <v>0</v>
      </c>
      <c r="F14" s="117"/>
      <c r="G14" s="115"/>
    </row>
    <row r="15" spans="1:17" x14ac:dyDescent="0.25">
      <c r="B15" s="97" t="s">
        <v>46</v>
      </c>
      <c r="C15" s="97" t="s">
        <v>57</v>
      </c>
      <c r="D15" s="116">
        <v>0</v>
      </c>
      <c r="E15" s="103">
        <f t="shared" si="0"/>
        <v>0</v>
      </c>
      <c r="F15" s="117"/>
      <c r="G15" s="115"/>
    </row>
    <row r="16" spans="1:17" x14ac:dyDescent="0.25">
      <c r="B16" s="97" t="s">
        <v>46</v>
      </c>
      <c r="C16" s="97" t="s">
        <v>58</v>
      </c>
      <c r="D16" s="116">
        <v>0</v>
      </c>
      <c r="E16" s="103">
        <f t="shared" si="0"/>
        <v>0</v>
      </c>
      <c r="F16" s="117"/>
      <c r="G16" s="115"/>
    </row>
    <row r="17" spans="2:7" x14ac:dyDescent="0.25">
      <c r="B17" s="97" t="s">
        <v>59</v>
      </c>
      <c r="C17" s="97"/>
      <c r="D17" s="116">
        <v>0</v>
      </c>
      <c r="E17" s="103">
        <f t="shared" si="0"/>
        <v>0</v>
      </c>
      <c r="F17" s="117"/>
      <c r="G17" s="115"/>
    </row>
    <row r="18" spans="2:7" x14ac:dyDescent="0.25">
      <c r="B18" s="97" t="s">
        <v>60</v>
      </c>
      <c r="C18" s="97"/>
      <c r="D18" s="116">
        <v>0</v>
      </c>
      <c r="E18" s="103">
        <f t="shared" si="0"/>
        <v>0</v>
      </c>
      <c r="G18" s="115"/>
    </row>
    <row r="19" spans="2:7" x14ac:dyDescent="0.25">
      <c r="B19" s="97" t="s">
        <v>61</v>
      </c>
      <c r="C19" s="97"/>
      <c r="D19" s="116">
        <v>0</v>
      </c>
      <c r="E19" s="103">
        <f t="shared" si="0"/>
        <v>0</v>
      </c>
      <c r="F19" s="117"/>
      <c r="G19" s="115"/>
    </row>
    <row r="20" spans="2:7" x14ac:dyDescent="0.25">
      <c r="B20" s="97" t="s">
        <v>62</v>
      </c>
      <c r="C20" s="97"/>
      <c r="D20" s="116">
        <v>0</v>
      </c>
      <c r="E20" s="103">
        <f t="shared" si="0"/>
        <v>0</v>
      </c>
      <c r="F20" s="117"/>
      <c r="G20" s="115"/>
    </row>
    <row r="21" spans="2:7" x14ac:dyDescent="0.25">
      <c r="B21" s="97" t="s">
        <v>63</v>
      </c>
      <c r="C21" s="97"/>
      <c r="D21" s="116">
        <v>0</v>
      </c>
      <c r="E21" s="103">
        <f t="shared" si="0"/>
        <v>0</v>
      </c>
      <c r="F21" s="117"/>
      <c r="G21" s="115"/>
    </row>
    <row r="22" spans="2:7" x14ac:dyDescent="0.25">
      <c r="B22" s="97" t="s">
        <v>64</v>
      </c>
      <c r="C22" s="97"/>
      <c r="D22" s="116">
        <v>0</v>
      </c>
      <c r="E22" s="103">
        <f t="shared" si="0"/>
        <v>0</v>
      </c>
      <c r="F22" s="117"/>
      <c r="G22" s="115"/>
    </row>
    <row r="23" spans="2:7" x14ac:dyDescent="0.25">
      <c r="B23" s="97" t="s">
        <v>65</v>
      </c>
      <c r="C23" s="97"/>
      <c r="D23" s="116">
        <v>0</v>
      </c>
      <c r="E23" s="103">
        <f t="shared" si="0"/>
        <v>0</v>
      </c>
      <c r="F23" s="117"/>
      <c r="G23" s="115"/>
    </row>
    <row r="24" spans="2:7" x14ac:dyDescent="0.25">
      <c r="B24" s="97" t="s">
        <v>66</v>
      </c>
      <c r="C24" s="97"/>
      <c r="D24" s="116">
        <v>0</v>
      </c>
      <c r="E24" s="103">
        <f t="shared" si="0"/>
        <v>0</v>
      </c>
      <c r="G24" s="115"/>
    </row>
    <row r="25" spans="2:7" x14ac:dyDescent="0.25">
      <c r="B25" s="97" t="s">
        <v>67</v>
      </c>
      <c r="C25" s="97"/>
      <c r="D25" s="116">
        <v>0</v>
      </c>
      <c r="E25" s="103">
        <f t="shared" si="0"/>
        <v>0</v>
      </c>
      <c r="G25" s="115"/>
    </row>
    <row r="26" spans="2:7" x14ac:dyDescent="0.25">
      <c r="B26" s="97" t="s">
        <v>68</v>
      </c>
      <c r="C26" s="97"/>
      <c r="D26" s="116">
        <v>0</v>
      </c>
      <c r="E26" s="103">
        <f t="shared" si="0"/>
        <v>0</v>
      </c>
      <c r="G26" s="115"/>
    </row>
    <row r="27" spans="2:7" x14ac:dyDescent="0.25">
      <c r="B27" s="97" t="s">
        <v>69</v>
      </c>
      <c r="C27" s="97"/>
      <c r="D27" s="116">
        <v>0</v>
      </c>
      <c r="E27" s="103">
        <f t="shared" si="0"/>
        <v>0</v>
      </c>
      <c r="F27" s="117"/>
      <c r="G27" s="115"/>
    </row>
    <row r="28" spans="2:7" x14ac:dyDescent="0.25">
      <c r="B28" s="97" t="s">
        <v>70</v>
      </c>
      <c r="C28" s="97"/>
      <c r="D28" s="116">
        <v>0</v>
      </c>
      <c r="E28" s="103">
        <f t="shared" si="0"/>
        <v>0</v>
      </c>
      <c r="G28" s="115"/>
    </row>
    <row r="29" spans="2:7" x14ac:dyDescent="0.25">
      <c r="B29" s="97" t="s">
        <v>71</v>
      </c>
      <c r="C29" s="97"/>
      <c r="D29" s="116">
        <v>0</v>
      </c>
      <c r="E29" s="103">
        <f t="shared" si="0"/>
        <v>0</v>
      </c>
      <c r="G29" s="115"/>
    </row>
    <row r="30" spans="2:7" x14ac:dyDescent="0.25">
      <c r="B30" s="97" t="s">
        <v>72</v>
      </c>
      <c r="C30" s="97"/>
      <c r="D30" s="116">
        <v>0</v>
      </c>
      <c r="E30" s="103">
        <f t="shared" si="0"/>
        <v>0</v>
      </c>
      <c r="G30" s="115"/>
    </row>
    <row r="31" spans="2:7" x14ac:dyDescent="0.25">
      <c r="B31" s="97" t="s">
        <v>73</v>
      </c>
      <c r="C31" s="97"/>
      <c r="D31" s="116">
        <v>0</v>
      </c>
      <c r="E31" s="103">
        <f t="shared" si="0"/>
        <v>0</v>
      </c>
      <c r="G31" s="115"/>
    </row>
    <row r="32" spans="2:7" x14ac:dyDescent="0.25">
      <c r="B32" s="97" t="s">
        <v>74</v>
      </c>
      <c r="C32" s="97"/>
      <c r="D32" s="116">
        <v>0</v>
      </c>
      <c r="E32" s="103">
        <f t="shared" si="0"/>
        <v>0</v>
      </c>
      <c r="F32" s="117"/>
      <c r="G32" s="115"/>
    </row>
    <row r="33" spans="2:25" x14ac:dyDescent="0.25">
      <c r="B33" s="97" t="s">
        <v>75</v>
      </c>
      <c r="C33" s="97"/>
      <c r="D33" s="116">
        <v>0</v>
      </c>
      <c r="E33" s="103">
        <f t="shared" si="0"/>
        <v>0</v>
      </c>
      <c r="F33" s="117"/>
      <c r="G33" s="115"/>
    </row>
    <row r="34" spans="2:25" x14ac:dyDescent="0.25">
      <c r="B34" s="97" t="s">
        <v>76</v>
      </c>
      <c r="C34" s="97"/>
      <c r="D34" s="116">
        <v>0</v>
      </c>
      <c r="E34" s="103">
        <f t="shared" si="0"/>
        <v>0</v>
      </c>
      <c r="F34" s="117"/>
      <c r="G34" s="115"/>
    </row>
    <row r="35" spans="2:25" x14ac:dyDescent="0.25">
      <c r="B35" s="97" t="s">
        <v>77</v>
      </c>
      <c r="C35" s="97"/>
      <c r="D35" s="116">
        <v>0</v>
      </c>
      <c r="E35" s="103">
        <f t="shared" si="0"/>
        <v>0</v>
      </c>
      <c r="F35" s="117"/>
      <c r="G35" s="115"/>
    </row>
    <row r="36" spans="2:25" hidden="1" x14ac:dyDescent="0.25">
      <c r="B36" s="97"/>
      <c r="C36" s="105"/>
      <c r="D36" s="125">
        <v>0</v>
      </c>
      <c r="E36" s="103"/>
    </row>
    <row r="37" spans="2:25" x14ac:dyDescent="0.25">
      <c r="B37" s="106" t="s">
        <v>12</v>
      </c>
      <c r="C37" s="106"/>
      <c r="D37" s="126">
        <v>250</v>
      </c>
      <c r="E37" s="108">
        <f>SUM(E5:E35)</f>
        <v>1</v>
      </c>
      <c r="F37" s="117"/>
    </row>
    <row r="38" spans="2:25" x14ac:dyDescent="0.25">
      <c r="B38" s="1"/>
      <c r="C38" s="1"/>
      <c r="D38" s="1"/>
      <c r="E38" s="110"/>
    </row>
    <row r="39" spans="2:25" x14ac:dyDescent="0.25">
      <c r="B39" s="1"/>
      <c r="C39" s="1"/>
      <c r="D39" s="1"/>
      <c r="E39" s="110"/>
      <c r="F39" s="117"/>
    </row>
    <row r="40" spans="2:25" ht="29.25" customHeight="1" x14ac:dyDescent="0.25">
      <c r="B40" s="129"/>
      <c r="C40" s="129"/>
      <c r="D40" s="129"/>
      <c r="E40" s="129"/>
      <c r="F40" s="117"/>
      <c r="G40" s="119"/>
      <c r="H40" s="120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</row>
    <row r="41" spans="2:25" x14ac:dyDescent="0.25">
      <c r="E41" s="109"/>
    </row>
    <row r="42" spans="2:25" x14ac:dyDescent="0.25">
      <c r="E42" s="109"/>
    </row>
    <row r="43" spans="2:25" x14ac:dyDescent="0.25">
      <c r="E43" s="109"/>
    </row>
    <row r="44" spans="2:25" x14ac:dyDescent="0.25">
      <c r="E44" s="109"/>
    </row>
    <row r="45" spans="2:25" x14ac:dyDescent="0.25">
      <c r="E45" s="109"/>
    </row>
    <row r="46" spans="2:25" x14ac:dyDescent="0.25">
      <c r="E46" s="109"/>
    </row>
    <row r="47" spans="2:25" x14ac:dyDescent="0.25">
      <c r="E47" s="109"/>
    </row>
    <row r="48" spans="2:25" x14ac:dyDescent="0.25">
      <c r="E48" s="109"/>
    </row>
    <row r="49" spans="5:6" x14ac:dyDescent="0.25">
      <c r="E49" s="109"/>
      <c r="F49" s="117"/>
    </row>
    <row r="50" spans="5:6" x14ac:dyDescent="0.25">
      <c r="E50" s="109"/>
    </row>
    <row r="51" spans="5:6" x14ac:dyDescent="0.25">
      <c r="E51" s="109"/>
    </row>
    <row r="52" spans="5:6" x14ac:dyDescent="0.25">
      <c r="E52" s="109"/>
    </row>
    <row r="53" spans="5:6" x14ac:dyDescent="0.25">
      <c r="E53" s="109"/>
    </row>
  </sheetData>
  <mergeCells count="1">
    <mergeCell ref="B40:E40"/>
  </mergeCells>
  <printOptions horizontalCentered="1"/>
  <pageMargins left="0.39370078740157483" right="0.39370078740157483" top="1.1811023622047245" bottom="0.59055118110236227" header="0.51181102362204722" footer="0.31496062992125984"/>
  <pageSetup orientation="portrait" useFirstPageNumber="1" r:id="rId1"/>
  <headerFooter scaleWithDoc="0" alignWithMargins="0">
    <oddHeader>&amp;R&amp;"Arial,Gras italique"Énergir, s.e.c.
Mesures relatives à l’achat et la vente de gaz naturel renouvelable, R-4008-2017</oddHeader>
    <oddFooter>&amp;L&amp;"Arial,Gras italique"Original : 2021.02.08&amp;9
&amp;R&amp;"Arial,Gras italique"Gaz Métro-5, Document 3
 Annexe 2 – Page 2 de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C30A6-1B20-45D6-B86C-528FEBB3030B}">
  <sheetPr>
    <pageSetUpPr fitToPage="1"/>
  </sheetPr>
  <dimension ref="A1:S53"/>
  <sheetViews>
    <sheetView view="pageBreakPreview" zoomScale="85" zoomScaleNormal="85" zoomScaleSheetLayoutView="85" workbookViewId="0">
      <selection sqref="A1:XFD1048576"/>
    </sheetView>
  </sheetViews>
  <sheetFormatPr baseColWidth="10" defaultColWidth="11.42578125" defaultRowHeight="15" x14ac:dyDescent="0.25"/>
  <cols>
    <col min="1" max="1" width="4.140625" customWidth="1"/>
    <col min="3" max="3" width="21.85546875" customWidth="1"/>
    <col min="4" max="4" width="19.5703125" customWidth="1"/>
    <col min="5" max="5" width="19.85546875" customWidth="1"/>
    <col min="6" max="7" width="17.5703125" customWidth="1"/>
    <col min="8" max="8" width="11.42578125" style="1"/>
    <col min="9" max="9" width="21" bestFit="1" customWidth="1"/>
    <col min="10" max="10" width="11.85546875" customWidth="1"/>
    <col min="11" max="11" width="11.85546875" bestFit="1" customWidth="1"/>
  </cols>
  <sheetData>
    <row r="1" spans="1:19" x14ac:dyDescent="0.25">
      <c r="A1" t="s">
        <v>39</v>
      </c>
    </row>
    <row r="2" spans="1:19" x14ac:dyDescent="0.25">
      <c r="A2" s="87"/>
      <c r="B2" s="88" t="s">
        <v>45</v>
      </c>
      <c r="C2" s="88"/>
      <c r="D2" s="88"/>
      <c r="E2" s="88"/>
      <c r="F2" s="88"/>
      <c r="G2" s="89"/>
    </row>
    <row r="3" spans="1:19" x14ac:dyDescent="0.25">
      <c r="A3" s="90"/>
      <c r="B3" s="87"/>
      <c r="C3" s="87"/>
      <c r="D3" s="87"/>
      <c r="E3" s="87"/>
      <c r="F3" s="87"/>
      <c r="G3" s="87"/>
    </row>
    <row r="4" spans="1:19" ht="39.75" customHeight="1" x14ac:dyDescent="0.25">
      <c r="A4" s="1"/>
      <c r="B4" s="91" t="s">
        <v>40</v>
      </c>
      <c r="C4" s="91" t="s">
        <v>41</v>
      </c>
      <c r="D4" s="92" t="s">
        <v>42</v>
      </c>
      <c r="E4" s="93" t="s">
        <v>43</v>
      </c>
      <c r="F4" s="93" t="s">
        <v>44</v>
      </c>
      <c r="G4" s="91" t="s">
        <v>45</v>
      </c>
      <c r="I4" s="94"/>
      <c r="J4" s="95"/>
    </row>
    <row r="5" spans="1:19" x14ac:dyDescent="0.25">
      <c r="A5" s="1"/>
      <c r="B5" s="96" t="s">
        <v>46</v>
      </c>
      <c r="C5" s="97" t="s">
        <v>47</v>
      </c>
      <c r="D5" s="98">
        <v>4377.2382739555997</v>
      </c>
      <c r="E5" s="98"/>
      <c r="F5" s="98">
        <f>D5-E5</f>
        <v>4377.2382739555997</v>
      </c>
      <c r="G5" s="99">
        <f>F5/$F$37</f>
        <v>7.3941584060531972E-4</v>
      </c>
      <c r="H5" s="100"/>
      <c r="I5" s="94"/>
      <c r="J5" s="95"/>
      <c r="M5" s="101"/>
    </row>
    <row r="6" spans="1:19" x14ac:dyDescent="0.25">
      <c r="A6" s="1"/>
      <c r="B6" s="97" t="s">
        <v>46</v>
      </c>
      <c r="C6" s="97" t="s">
        <v>48</v>
      </c>
      <c r="D6" s="102">
        <v>23133.163584929214</v>
      </c>
      <c r="E6" s="102"/>
      <c r="F6" s="102">
        <f t="shared" ref="F6:F35" si="0">D6-E6</f>
        <v>23133.163584929214</v>
      </c>
      <c r="G6" s="103">
        <f t="shared" ref="G6:G35" si="1">F6/$F$37</f>
        <v>3.9077213821749361E-3</v>
      </c>
      <c r="H6" s="100"/>
      <c r="I6" s="94"/>
      <c r="J6" s="95"/>
    </row>
    <row r="7" spans="1:19" x14ac:dyDescent="0.25">
      <c r="A7" s="1"/>
      <c r="B7" s="97" t="s">
        <v>46</v>
      </c>
      <c r="C7" s="97" t="s">
        <v>49</v>
      </c>
      <c r="D7" s="102">
        <v>171105.04718926633</v>
      </c>
      <c r="E7" s="102">
        <v>1000</v>
      </c>
      <c r="F7" s="102">
        <f t="shared" si="0"/>
        <v>170105.04718926633</v>
      </c>
      <c r="G7" s="103">
        <f t="shared" si="1"/>
        <v>2.8734640105619887E-2</v>
      </c>
      <c r="H7" s="100"/>
      <c r="I7" s="94"/>
      <c r="J7" s="95"/>
      <c r="S7" s="104"/>
    </row>
    <row r="8" spans="1:19" x14ac:dyDescent="0.25">
      <c r="A8" s="1"/>
      <c r="B8" s="97" t="s">
        <v>46</v>
      </c>
      <c r="C8" s="97" t="s">
        <v>50</v>
      </c>
      <c r="D8" s="102">
        <v>197478.8464369892</v>
      </c>
      <c r="E8" s="102"/>
      <c r="F8" s="102">
        <f t="shared" si="0"/>
        <v>197478.8464369892</v>
      </c>
      <c r="G8" s="103">
        <f t="shared" si="1"/>
        <v>3.335870201738448E-2</v>
      </c>
      <c r="H8" s="100"/>
      <c r="I8" s="94"/>
      <c r="J8" s="95"/>
    </row>
    <row r="9" spans="1:19" x14ac:dyDescent="0.25">
      <c r="A9" s="1"/>
      <c r="B9" s="97" t="s">
        <v>46</v>
      </c>
      <c r="C9" s="97" t="s">
        <v>51</v>
      </c>
      <c r="D9" s="102">
        <v>402791.91590985277</v>
      </c>
      <c r="E9" s="102"/>
      <c r="F9" s="102">
        <f t="shared" si="0"/>
        <v>402791.91590985277</v>
      </c>
      <c r="G9" s="103">
        <f t="shared" si="1"/>
        <v>6.8040783811928282E-2</v>
      </c>
      <c r="H9" s="100"/>
      <c r="I9" s="94"/>
      <c r="J9" s="95"/>
    </row>
    <row r="10" spans="1:19" x14ac:dyDescent="0.25">
      <c r="A10" s="1"/>
      <c r="B10" s="97" t="s">
        <v>46</v>
      </c>
      <c r="C10" s="97" t="s">
        <v>52</v>
      </c>
      <c r="D10" s="102">
        <v>523096.92860097386</v>
      </c>
      <c r="E10" s="102"/>
      <c r="F10" s="102">
        <f t="shared" si="0"/>
        <v>523096.92860097386</v>
      </c>
      <c r="G10" s="103">
        <f t="shared" si="1"/>
        <v>8.8363057017232266E-2</v>
      </c>
      <c r="H10" s="100"/>
      <c r="I10" s="94"/>
      <c r="J10" s="95"/>
    </row>
    <row r="11" spans="1:19" x14ac:dyDescent="0.25">
      <c r="A11" s="1"/>
      <c r="B11" s="97" t="s">
        <v>46</v>
      </c>
      <c r="C11" s="97" t="s">
        <v>53</v>
      </c>
      <c r="D11" s="102">
        <v>529905.08201795735</v>
      </c>
      <c r="E11" s="102"/>
      <c r="F11" s="102">
        <f t="shared" si="0"/>
        <v>529905.08201795735</v>
      </c>
      <c r="G11" s="103">
        <f t="shared" si="1"/>
        <v>8.9513110125316708E-2</v>
      </c>
      <c r="H11" s="100"/>
      <c r="I11" s="94"/>
      <c r="J11" s="95"/>
    </row>
    <row r="12" spans="1:19" x14ac:dyDescent="0.25">
      <c r="A12" s="1"/>
      <c r="B12" s="97" t="s">
        <v>46</v>
      </c>
      <c r="C12" s="97" t="s">
        <v>54</v>
      </c>
      <c r="D12" s="102">
        <v>387243.79750879627</v>
      </c>
      <c r="E12" s="102"/>
      <c r="F12" s="102">
        <f t="shared" si="0"/>
        <v>387243.79750879627</v>
      </c>
      <c r="G12" s="103">
        <f t="shared" si="1"/>
        <v>6.5414350358270493E-2</v>
      </c>
      <c r="H12" s="100"/>
      <c r="I12" s="94"/>
      <c r="J12" s="95"/>
    </row>
    <row r="13" spans="1:19" x14ac:dyDescent="0.25">
      <c r="A13" s="1"/>
      <c r="B13" s="97" t="s">
        <v>46</v>
      </c>
      <c r="C13" s="97" t="s">
        <v>55</v>
      </c>
      <c r="D13" s="102">
        <v>319101.17844144691</v>
      </c>
      <c r="E13" s="102"/>
      <c r="F13" s="102">
        <f t="shared" si="0"/>
        <v>319101.17844144691</v>
      </c>
      <c r="G13" s="103">
        <f t="shared" si="1"/>
        <v>5.3903500638590993E-2</v>
      </c>
      <c r="H13" s="100"/>
      <c r="I13" s="94"/>
      <c r="J13" s="95"/>
    </row>
    <row r="14" spans="1:19" x14ac:dyDescent="0.25">
      <c r="A14" s="1"/>
      <c r="B14" s="97" t="s">
        <v>46</v>
      </c>
      <c r="C14" s="97" t="s">
        <v>56</v>
      </c>
      <c r="D14" s="102">
        <v>93631.340978872744</v>
      </c>
      <c r="E14" s="102"/>
      <c r="F14" s="102">
        <f t="shared" si="0"/>
        <v>93631.340978872744</v>
      </c>
      <c r="G14" s="103">
        <f t="shared" si="1"/>
        <v>1.581647887637902E-2</v>
      </c>
      <c r="H14" s="100"/>
      <c r="I14" s="94"/>
      <c r="J14" s="95"/>
    </row>
    <row r="15" spans="1:19" x14ac:dyDescent="0.25">
      <c r="A15" s="1"/>
      <c r="B15" s="97" t="s">
        <v>46</v>
      </c>
      <c r="C15" s="97" t="s">
        <v>57</v>
      </c>
      <c r="D15" s="102">
        <v>37878.459525562139</v>
      </c>
      <c r="E15" s="102"/>
      <c r="F15" s="102">
        <f t="shared" si="0"/>
        <v>37878.459525562139</v>
      </c>
      <c r="G15" s="103">
        <f t="shared" si="1"/>
        <v>6.3985397271092686E-3</v>
      </c>
      <c r="H15" s="100"/>
      <c r="I15" s="94"/>
      <c r="J15" s="95"/>
    </row>
    <row r="16" spans="1:19" x14ac:dyDescent="0.25">
      <c r="A16" s="1"/>
      <c r="B16" s="97" t="s">
        <v>46</v>
      </c>
      <c r="C16" s="97" t="s">
        <v>58</v>
      </c>
      <c r="D16" s="102">
        <v>0</v>
      </c>
      <c r="E16" s="102"/>
      <c r="F16" s="102">
        <f t="shared" si="0"/>
        <v>0</v>
      </c>
      <c r="G16" s="103">
        <f t="shared" si="1"/>
        <v>0</v>
      </c>
      <c r="H16" s="100"/>
      <c r="I16" s="94"/>
      <c r="J16" s="95"/>
    </row>
    <row r="17" spans="1:10" x14ac:dyDescent="0.25">
      <c r="A17" s="1"/>
      <c r="B17" s="97" t="s">
        <v>59</v>
      </c>
      <c r="C17" s="97"/>
      <c r="D17" s="102">
        <v>16337.360368354939</v>
      </c>
      <c r="E17" s="102"/>
      <c r="F17" s="102">
        <f t="shared" si="0"/>
        <v>16337.360368354939</v>
      </c>
      <c r="G17" s="103">
        <f t="shared" si="1"/>
        <v>2.759754505921086E-3</v>
      </c>
      <c r="H17" s="100"/>
      <c r="I17" s="94"/>
      <c r="J17" s="95"/>
    </row>
    <row r="18" spans="1:10" x14ac:dyDescent="0.25">
      <c r="A18" s="1"/>
      <c r="B18" s="97" t="s">
        <v>60</v>
      </c>
      <c r="C18" s="97"/>
      <c r="D18" s="102">
        <v>80675.900080432868</v>
      </c>
      <c r="E18" s="102"/>
      <c r="F18" s="102">
        <f t="shared" si="0"/>
        <v>80675.900080432868</v>
      </c>
      <c r="G18" s="103">
        <f t="shared" si="1"/>
        <v>1.3628008059213352E-2</v>
      </c>
      <c r="H18" s="100"/>
      <c r="I18" s="94"/>
      <c r="J18" s="95"/>
    </row>
    <row r="19" spans="1:10" x14ac:dyDescent="0.25">
      <c r="A19" s="1"/>
      <c r="B19" s="97" t="s">
        <v>61</v>
      </c>
      <c r="C19" s="97"/>
      <c r="D19" s="102">
        <v>171888.34424613838</v>
      </c>
      <c r="E19" s="102"/>
      <c r="F19" s="102">
        <f t="shared" si="0"/>
        <v>171888.34424613838</v>
      </c>
      <c r="G19" s="103">
        <f t="shared" si="1"/>
        <v>2.9035879839404005E-2</v>
      </c>
      <c r="H19" s="100"/>
      <c r="I19" s="94"/>
      <c r="J19" s="95"/>
    </row>
    <row r="20" spans="1:10" x14ac:dyDescent="0.25">
      <c r="A20" s="1"/>
      <c r="B20" s="97" t="s">
        <v>62</v>
      </c>
      <c r="C20" s="97"/>
      <c r="D20" s="102">
        <v>280829.7811428571</v>
      </c>
      <c r="E20" s="102"/>
      <c r="F20" s="102">
        <f t="shared" si="0"/>
        <v>280829.7811428571</v>
      </c>
      <c r="G20" s="103">
        <f t="shared" si="1"/>
        <v>4.7438584718191637E-2</v>
      </c>
      <c r="H20" s="100"/>
      <c r="I20" s="94"/>
      <c r="J20" s="95"/>
    </row>
    <row r="21" spans="1:10" x14ac:dyDescent="0.25">
      <c r="A21" s="1"/>
      <c r="B21" s="97" t="s">
        <v>63</v>
      </c>
      <c r="C21" s="97"/>
      <c r="D21" s="102">
        <v>692242.91142857145</v>
      </c>
      <c r="E21" s="102">
        <v>20000</v>
      </c>
      <c r="F21" s="102">
        <f t="shared" si="0"/>
        <v>672242.91142857145</v>
      </c>
      <c r="G21" s="103">
        <f t="shared" si="1"/>
        <v>0.11355723091485666</v>
      </c>
      <c r="H21" s="100"/>
      <c r="I21" s="94"/>
      <c r="J21" s="95"/>
    </row>
    <row r="22" spans="1:10" x14ac:dyDescent="0.25">
      <c r="A22" s="1"/>
      <c r="B22" s="97" t="s">
        <v>64</v>
      </c>
      <c r="C22" s="97"/>
      <c r="D22" s="102">
        <v>710582.03671428573</v>
      </c>
      <c r="E22" s="102"/>
      <c r="F22" s="102">
        <f t="shared" si="0"/>
        <v>710582.03671428573</v>
      </c>
      <c r="G22" s="103">
        <f t="shared" si="1"/>
        <v>0.12003358764414004</v>
      </c>
      <c r="H22" s="100"/>
      <c r="I22" s="94"/>
      <c r="J22" s="95"/>
    </row>
    <row r="23" spans="1:10" x14ac:dyDescent="0.25">
      <c r="A23" s="1"/>
      <c r="B23" s="97" t="s">
        <v>65</v>
      </c>
      <c r="C23" s="97"/>
      <c r="D23" s="102">
        <v>479720.40414285712</v>
      </c>
      <c r="E23" s="102">
        <v>20000</v>
      </c>
      <c r="F23" s="102">
        <f t="shared" si="0"/>
        <v>459720.40414285712</v>
      </c>
      <c r="G23" s="103">
        <f t="shared" si="1"/>
        <v>7.7657309883093661E-2</v>
      </c>
      <c r="H23" s="100"/>
      <c r="I23" s="94"/>
      <c r="J23" s="95"/>
    </row>
    <row r="24" spans="1:10" x14ac:dyDescent="0.25">
      <c r="A24" s="1"/>
      <c r="B24" s="97" t="s">
        <v>66</v>
      </c>
      <c r="C24" s="97"/>
      <c r="D24" s="102">
        <v>574146.03571428568</v>
      </c>
      <c r="E24" s="102"/>
      <c r="F24" s="102">
        <f t="shared" si="0"/>
        <v>574146.03571428568</v>
      </c>
      <c r="G24" s="103">
        <f t="shared" si="1"/>
        <v>9.6986420902385795E-2</v>
      </c>
      <c r="H24" s="100"/>
      <c r="I24" s="94"/>
      <c r="J24" s="95"/>
    </row>
    <row r="25" spans="1:10" x14ac:dyDescent="0.25">
      <c r="A25" s="1"/>
      <c r="B25" s="97" t="s">
        <v>67</v>
      </c>
      <c r="C25" s="97"/>
      <c r="D25" s="102">
        <v>25060.629727127867</v>
      </c>
      <c r="E25" s="102"/>
      <c r="F25" s="102">
        <f t="shared" si="0"/>
        <v>25060.629727127867</v>
      </c>
      <c r="G25" s="103">
        <f t="shared" si="1"/>
        <v>4.2333145778325702E-3</v>
      </c>
      <c r="H25" s="100"/>
      <c r="I25" s="94"/>
      <c r="J25" s="95"/>
    </row>
    <row r="26" spans="1:10" x14ac:dyDescent="0.25">
      <c r="A26" s="1"/>
      <c r="B26" s="97" t="s">
        <v>68</v>
      </c>
      <c r="C26" s="97"/>
      <c r="D26" s="102">
        <v>17719.535766458117</v>
      </c>
      <c r="E26" s="102"/>
      <c r="F26" s="102">
        <f t="shared" si="0"/>
        <v>17719.535766458117</v>
      </c>
      <c r="G26" s="103">
        <f t="shared" si="1"/>
        <v>2.9932356005951703E-3</v>
      </c>
      <c r="H26" s="100"/>
      <c r="I26" s="94"/>
      <c r="J26" s="95"/>
    </row>
    <row r="27" spans="1:10" x14ac:dyDescent="0.25">
      <c r="A27" s="1"/>
      <c r="B27" s="97" t="s">
        <v>69</v>
      </c>
      <c r="C27" s="97"/>
      <c r="D27" s="102">
        <v>32872.387594014341</v>
      </c>
      <c r="E27" s="102">
        <v>19000</v>
      </c>
      <c r="F27" s="102">
        <f t="shared" si="0"/>
        <v>13872.387594014341</v>
      </c>
      <c r="G27" s="103">
        <f t="shared" si="1"/>
        <v>2.343364124147053E-3</v>
      </c>
      <c r="H27" s="100"/>
      <c r="I27" s="94"/>
      <c r="J27" s="95"/>
    </row>
    <row r="28" spans="1:10" x14ac:dyDescent="0.25">
      <c r="A28" s="1"/>
      <c r="B28" s="97" t="s">
        <v>70</v>
      </c>
      <c r="C28" s="97"/>
      <c r="D28" s="102">
        <v>19834.969870706271</v>
      </c>
      <c r="E28" s="102"/>
      <c r="F28" s="102">
        <f t="shared" si="0"/>
        <v>19834.969870706271</v>
      </c>
      <c r="G28" s="103">
        <f t="shared" si="1"/>
        <v>3.3505808919732189E-3</v>
      </c>
      <c r="H28" s="100"/>
      <c r="I28" s="94"/>
      <c r="J28" s="95"/>
    </row>
    <row r="29" spans="1:10" x14ac:dyDescent="0.25">
      <c r="A29" s="1"/>
      <c r="B29" s="97" t="s">
        <v>71</v>
      </c>
      <c r="C29" s="97"/>
      <c r="D29" s="102">
        <v>74250.4445458759</v>
      </c>
      <c r="E29" s="102"/>
      <c r="F29" s="102">
        <f t="shared" si="0"/>
        <v>74250.4445458759</v>
      </c>
      <c r="G29" s="103">
        <f t="shared" si="1"/>
        <v>1.2542601392268737E-2</v>
      </c>
      <c r="H29" s="100"/>
      <c r="I29" s="94"/>
      <c r="J29" s="95"/>
    </row>
    <row r="30" spans="1:10" x14ac:dyDescent="0.25">
      <c r="A30" s="1"/>
      <c r="B30" s="97" t="s">
        <v>72</v>
      </c>
      <c r="C30" s="97"/>
      <c r="D30" s="102">
        <v>56481.061327955904</v>
      </c>
      <c r="E30" s="102"/>
      <c r="F30" s="102">
        <f t="shared" si="0"/>
        <v>56481.061327955904</v>
      </c>
      <c r="G30" s="103">
        <f t="shared" si="1"/>
        <v>9.5409454149616053E-3</v>
      </c>
      <c r="H30" s="100"/>
      <c r="I30" s="94"/>
      <c r="J30" s="95"/>
    </row>
    <row r="31" spans="1:10" x14ac:dyDescent="0.25">
      <c r="A31" s="1"/>
      <c r="B31" s="97" t="s">
        <v>73</v>
      </c>
      <c r="C31" s="97"/>
      <c r="D31" s="102">
        <v>47005.426618148194</v>
      </c>
      <c r="E31" s="102"/>
      <c r="F31" s="102">
        <f t="shared" si="0"/>
        <v>47005.426618148194</v>
      </c>
      <c r="G31" s="103">
        <f t="shared" si="1"/>
        <v>7.9402935962316467E-3</v>
      </c>
      <c r="H31" s="100"/>
      <c r="I31" s="94"/>
      <c r="J31" s="95"/>
    </row>
    <row r="32" spans="1:10" x14ac:dyDescent="0.25">
      <c r="A32" s="1"/>
      <c r="B32" s="97" t="s">
        <v>74</v>
      </c>
      <c r="C32" s="97"/>
      <c r="D32" s="102">
        <v>8938.8803916184024</v>
      </c>
      <c r="E32" s="102"/>
      <c r="F32" s="102">
        <f t="shared" si="0"/>
        <v>8938.8803916184024</v>
      </c>
      <c r="G32" s="103">
        <f t="shared" si="1"/>
        <v>1.5099817156780106E-3</v>
      </c>
      <c r="H32" s="100"/>
      <c r="I32" s="94"/>
      <c r="J32" s="95"/>
    </row>
    <row r="33" spans="1:12" x14ac:dyDescent="0.25">
      <c r="A33" s="1"/>
      <c r="B33" s="97" t="s">
        <v>75</v>
      </c>
      <c r="C33" s="97"/>
      <c r="D33" s="102">
        <v>1530.9132061223513</v>
      </c>
      <c r="E33" s="102"/>
      <c r="F33" s="102">
        <f t="shared" si="0"/>
        <v>1530.9132061223513</v>
      </c>
      <c r="G33" s="103">
        <f t="shared" si="1"/>
        <v>2.5860631849401251E-4</v>
      </c>
      <c r="H33" s="100"/>
      <c r="I33" s="94"/>
      <c r="J33" s="95"/>
    </row>
    <row r="34" spans="1:12" x14ac:dyDescent="0.25">
      <c r="A34" s="1"/>
      <c r="B34" s="97" t="s">
        <v>76</v>
      </c>
      <c r="C34" s="97"/>
      <c r="D34" s="102">
        <v>0</v>
      </c>
      <c r="E34" s="102"/>
      <c r="F34" s="102">
        <f t="shared" si="0"/>
        <v>0</v>
      </c>
      <c r="G34" s="103">
        <f t="shared" si="1"/>
        <v>0</v>
      </c>
      <c r="H34" s="100"/>
      <c r="I34" s="94"/>
      <c r="J34" s="95"/>
    </row>
    <row r="35" spans="1:12" x14ac:dyDescent="0.25">
      <c r="A35" s="1"/>
      <c r="B35" s="97" t="s">
        <v>77</v>
      </c>
      <c r="C35" s="97"/>
      <c r="D35" s="102">
        <v>0</v>
      </c>
      <c r="E35" s="102">
        <v>0</v>
      </c>
      <c r="F35" s="102">
        <f t="shared" si="0"/>
        <v>0</v>
      </c>
      <c r="G35" s="103">
        <f t="shared" si="1"/>
        <v>0</v>
      </c>
      <c r="J35" s="95"/>
    </row>
    <row r="36" spans="1:12" hidden="1" x14ac:dyDescent="0.25">
      <c r="A36" s="1"/>
      <c r="B36" s="97"/>
      <c r="C36" s="105"/>
      <c r="D36" s="102"/>
      <c r="E36" s="102"/>
      <c r="F36" s="102"/>
      <c r="G36" s="103"/>
      <c r="J36" s="95"/>
    </row>
    <row r="37" spans="1:12" x14ac:dyDescent="0.25">
      <c r="A37" s="1"/>
      <c r="B37" s="106" t="s">
        <v>12</v>
      </c>
      <c r="C37" s="106"/>
      <c r="D37" s="107">
        <f>SUM(D5:D35)</f>
        <v>5979860.0213544136</v>
      </c>
      <c r="E37" s="107">
        <f t="shared" ref="E37:G37" si="2">SUM(E5:E35)</f>
        <v>60000</v>
      </c>
      <c r="F37" s="107">
        <f t="shared" si="2"/>
        <v>5919860.0213544136</v>
      </c>
      <c r="G37" s="108">
        <f t="shared" si="2"/>
        <v>1</v>
      </c>
      <c r="J37" s="95"/>
      <c r="L37" s="109"/>
    </row>
    <row r="38" spans="1:12" ht="29.25" customHeight="1" x14ac:dyDescent="0.25">
      <c r="A38" s="1"/>
      <c r="B38" s="1"/>
      <c r="C38" s="1"/>
      <c r="D38" s="1"/>
      <c r="E38" s="1"/>
      <c r="F38" s="1"/>
      <c r="G38" s="110"/>
      <c r="J38" s="95"/>
      <c r="L38" s="109"/>
    </row>
    <row r="39" spans="1:12" x14ac:dyDescent="0.25">
      <c r="A39" s="1"/>
      <c r="B39" s="130"/>
      <c r="C39" s="130"/>
      <c r="D39" s="130"/>
      <c r="E39" s="130"/>
      <c r="F39" s="130"/>
      <c r="G39" s="130"/>
      <c r="J39" s="95"/>
      <c r="L39" s="109"/>
    </row>
    <row r="40" spans="1:12" x14ac:dyDescent="0.25">
      <c r="G40" s="109"/>
      <c r="J40" s="95"/>
      <c r="L40" s="109"/>
    </row>
    <row r="41" spans="1:12" x14ac:dyDescent="0.25">
      <c r="G41" s="109"/>
      <c r="J41" s="95"/>
      <c r="L41" s="109"/>
    </row>
    <row r="42" spans="1:12" x14ac:dyDescent="0.25">
      <c r="G42" s="109"/>
      <c r="J42" s="95"/>
      <c r="L42" s="109"/>
    </row>
    <row r="43" spans="1:12" x14ac:dyDescent="0.25">
      <c r="G43" s="109"/>
      <c r="J43" s="95"/>
      <c r="L43" s="109"/>
    </row>
    <row r="44" spans="1:12" x14ac:dyDescent="0.25">
      <c r="G44" s="109"/>
      <c r="J44" s="95"/>
      <c r="L44" s="109"/>
    </row>
    <row r="45" spans="1:12" x14ac:dyDescent="0.25">
      <c r="G45" s="109"/>
      <c r="J45" s="95"/>
      <c r="L45" s="109"/>
    </row>
    <row r="46" spans="1:12" x14ac:dyDescent="0.25">
      <c r="G46" s="109"/>
      <c r="I46" s="111"/>
      <c r="J46" s="112"/>
      <c r="L46" s="109"/>
    </row>
    <row r="47" spans="1:12" x14ac:dyDescent="0.25">
      <c r="G47" s="109"/>
      <c r="L47" s="109"/>
    </row>
    <row r="48" spans="1:12" x14ac:dyDescent="0.25">
      <c r="G48" s="109"/>
      <c r="L48" s="109"/>
    </row>
    <row r="49" spans="7:12" x14ac:dyDescent="0.25">
      <c r="G49" s="109"/>
      <c r="L49" s="109"/>
    </row>
    <row r="50" spans="7:12" x14ac:dyDescent="0.25">
      <c r="G50" s="109"/>
      <c r="L50" s="109"/>
    </row>
    <row r="51" spans="7:12" x14ac:dyDescent="0.25">
      <c r="G51" s="109"/>
      <c r="L51" s="109"/>
    </row>
    <row r="52" spans="7:12" x14ac:dyDescent="0.25">
      <c r="G52" s="109"/>
      <c r="L52" s="109"/>
    </row>
    <row r="53" spans="7:12" x14ac:dyDescent="0.25">
      <c r="G53" s="109"/>
      <c r="L53" s="109"/>
    </row>
  </sheetData>
  <mergeCells count="1">
    <mergeCell ref="B39:G39"/>
  </mergeCells>
  <printOptions horizontalCentered="1"/>
  <pageMargins left="0.39370078740157483" right="0.39370078740157483" top="1.1811023622047245" bottom="0.59055118110236227" header="0.51181102362204722" footer="0.31496062992125984"/>
  <pageSetup scale="80" orientation="portrait" useFirstPageNumber="1" r:id="rId1"/>
  <headerFooter scaleWithDoc="0" alignWithMargins="0">
    <oddHeader>&amp;R&amp;"Arial,Gras italique"Énergir, s.e.c.
Mesures relatives à l’achat et la vente de gaz naturel renouvelable, R-4008-2017</oddHeader>
    <oddFooter>&amp;L&amp;"Arial,Gras italique"&amp;10Original : 2021.02.08
&amp;9
&amp;R&amp;"Arial,Gras italique"&amp;10Gaz Métro-5, Document 3
 Annexe 2 – Page 3 de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DFB6C-A3E3-4220-90FD-2109DBAF5045}">
  <sheetPr>
    <pageSetUpPr fitToPage="1"/>
  </sheetPr>
  <dimension ref="A1:Y53"/>
  <sheetViews>
    <sheetView view="pageBreakPreview" topLeftCell="A4" zoomScale="70" zoomScaleNormal="100" zoomScaleSheetLayoutView="70" workbookViewId="0">
      <selection activeCell="A4" sqref="A1:XFD1048576"/>
    </sheetView>
  </sheetViews>
  <sheetFormatPr baseColWidth="10" defaultColWidth="11.42578125" defaultRowHeight="15" x14ac:dyDescent="0.25"/>
  <cols>
    <col min="1" max="1" width="3.42578125" style="1" customWidth="1"/>
    <col min="3" max="3" width="24.5703125" customWidth="1"/>
    <col min="4" max="4" width="17" customWidth="1"/>
    <col min="5" max="5" width="14.85546875" customWidth="1"/>
    <col min="6" max="6" width="8.140625" style="1" bestFit="1" customWidth="1"/>
    <col min="7" max="11" width="11.5703125" bestFit="1" customWidth="1"/>
  </cols>
  <sheetData>
    <row r="1" spans="1:17" x14ac:dyDescent="0.25">
      <c r="A1" s="87" t="s">
        <v>39</v>
      </c>
      <c r="B1" s="87"/>
      <c r="C1" s="87"/>
      <c r="D1" s="87"/>
      <c r="E1" s="87"/>
      <c r="F1" s="87"/>
    </row>
    <row r="2" spans="1:17" x14ac:dyDescent="0.25">
      <c r="A2" s="87"/>
      <c r="B2" s="88" t="s">
        <v>79</v>
      </c>
      <c r="C2" s="88"/>
      <c r="D2" s="88"/>
      <c r="E2" s="88"/>
      <c r="F2" s="87"/>
    </row>
    <row r="3" spans="1:17" x14ac:dyDescent="0.25">
      <c r="A3" s="87"/>
      <c r="B3" s="87"/>
      <c r="C3" s="87"/>
      <c r="D3" s="87"/>
      <c r="E3" s="87"/>
      <c r="F3" s="87"/>
    </row>
    <row r="4" spans="1:17" ht="29.45" customHeight="1" x14ac:dyDescent="0.25">
      <c r="B4" s="91" t="s">
        <v>40</v>
      </c>
      <c r="C4" s="91" t="s">
        <v>41</v>
      </c>
      <c r="D4" s="93" t="s">
        <v>78</v>
      </c>
      <c r="E4" s="91" t="s">
        <v>79</v>
      </c>
    </row>
    <row r="5" spans="1:17" x14ac:dyDescent="0.25">
      <c r="B5" s="96" t="s">
        <v>46</v>
      </c>
      <c r="C5" s="97" t="s">
        <v>47</v>
      </c>
      <c r="D5" s="113">
        <v>831.67527205156387</v>
      </c>
      <c r="E5" s="99">
        <f>D5/$D$37</f>
        <v>7.3941584060531961E-4</v>
      </c>
      <c r="F5" s="114"/>
      <c r="G5" s="115"/>
      <c r="H5" s="115"/>
      <c r="I5" s="115"/>
      <c r="J5" s="115"/>
      <c r="K5" s="115"/>
    </row>
    <row r="6" spans="1:17" x14ac:dyDescent="0.25">
      <c r="B6" s="97" t="s">
        <v>46</v>
      </c>
      <c r="C6" s="97" t="s">
        <v>48</v>
      </c>
      <c r="D6" s="116">
        <v>4395.3010811365502</v>
      </c>
      <c r="E6" s="103">
        <f t="shared" ref="E6:E35" si="0">D6/$D$37</f>
        <v>3.9077213821749352E-3</v>
      </c>
      <c r="F6" s="117"/>
      <c r="G6" s="115"/>
    </row>
    <row r="7" spans="1:17" x14ac:dyDescent="0.25">
      <c r="B7" s="97" t="s">
        <v>46</v>
      </c>
      <c r="C7" s="97" t="s">
        <v>49</v>
      </c>
      <c r="D7" s="116">
        <v>32319.958965960599</v>
      </c>
      <c r="E7" s="103">
        <f t="shared" si="0"/>
        <v>2.8734640105619883E-2</v>
      </c>
      <c r="F7" s="117"/>
      <c r="G7" s="115"/>
      <c r="Q7" s="104"/>
    </row>
    <row r="8" spans="1:17" x14ac:dyDescent="0.25">
      <c r="B8" s="97" t="s">
        <v>46</v>
      </c>
      <c r="C8" s="97" t="s">
        <v>50</v>
      </c>
      <c r="D8" s="116">
        <v>37520.980823027945</v>
      </c>
      <c r="E8" s="103">
        <f t="shared" si="0"/>
        <v>3.3358702017384473E-2</v>
      </c>
      <c r="F8" s="117"/>
      <c r="G8" s="115"/>
    </row>
    <row r="9" spans="1:17" x14ac:dyDescent="0.25">
      <c r="B9" s="97" t="s">
        <v>46</v>
      </c>
      <c r="C9" s="97" t="s">
        <v>51</v>
      </c>
      <c r="D9" s="116">
        <v>76530.464022872024</v>
      </c>
      <c r="E9" s="103">
        <f t="shared" si="0"/>
        <v>6.8040783811928268E-2</v>
      </c>
      <c r="F9" s="117"/>
      <c r="G9" s="115"/>
    </row>
    <row r="10" spans="1:17" x14ac:dyDescent="0.25">
      <c r="B10" s="97" t="s">
        <v>46</v>
      </c>
      <c r="C10" s="97" t="s">
        <v>52</v>
      </c>
      <c r="D10" s="116">
        <v>99388.416434185026</v>
      </c>
      <c r="E10" s="103">
        <f t="shared" si="0"/>
        <v>8.8363057017232252E-2</v>
      </c>
      <c r="F10" s="117"/>
      <c r="G10" s="115"/>
    </row>
    <row r="11" spans="1:17" x14ac:dyDescent="0.25">
      <c r="B11" s="97" t="s">
        <v>46</v>
      </c>
      <c r="C11" s="97" t="s">
        <v>53</v>
      </c>
      <c r="D11" s="116">
        <v>100681.96558341189</v>
      </c>
      <c r="E11" s="103">
        <f t="shared" si="0"/>
        <v>8.9513110125316708E-2</v>
      </c>
      <c r="F11" s="117"/>
      <c r="G11" s="115"/>
    </row>
    <row r="12" spans="1:17" x14ac:dyDescent="0.25">
      <c r="B12" s="97" t="s">
        <v>46</v>
      </c>
      <c r="C12" s="97" t="s">
        <v>54</v>
      </c>
      <c r="D12" s="116">
        <v>73576.32152667128</v>
      </c>
      <c r="E12" s="103">
        <f t="shared" si="0"/>
        <v>6.5414350358270479E-2</v>
      </c>
      <c r="F12" s="117"/>
      <c r="G12" s="115"/>
    </row>
    <row r="13" spans="1:17" x14ac:dyDescent="0.25">
      <c r="B13" s="97" t="s">
        <v>46</v>
      </c>
      <c r="C13" s="97" t="s">
        <v>55</v>
      </c>
      <c r="D13" s="116">
        <v>60629.223903874903</v>
      </c>
      <c r="E13" s="103">
        <f t="shared" si="0"/>
        <v>5.3903500638590979E-2</v>
      </c>
      <c r="F13" s="117"/>
      <c r="G13" s="115"/>
    </row>
    <row r="14" spans="1:17" x14ac:dyDescent="0.25">
      <c r="B14" s="97" t="s">
        <v>46</v>
      </c>
      <c r="C14" s="97" t="s">
        <v>56</v>
      </c>
      <c r="D14" s="116">
        <v>17789.954785985821</v>
      </c>
      <c r="E14" s="103">
        <f t="shared" si="0"/>
        <v>1.581647887637902E-2</v>
      </c>
      <c r="F14" s="117"/>
      <c r="G14" s="115"/>
    </row>
    <row r="15" spans="1:17" x14ac:dyDescent="0.25">
      <c r="B15" s="97" t="s">
        <v>46</v>
      </c>
      <c r="C15" s="97" t="s">
        <v>57</v>
      </c>
      <c r="D15" s="116">
        <v>7196.9073098568051</v>
      </c>
      <c r="E15" s="103">
        <f t="shared" si="0"/>
        <v>6.3985397271092677E-3</v>
      </c>
      <c r="F15" s="117"/>
      <c r="G15" s="115"/>
    </row>
    <row r="16" spans="1:17" x14ac:dyDescent="0.25">
      <c r="B16" s="97" t="s">
        <v>46</v>
      </c>
      <c r="C16" s="97" t="s">
        <v>58</v>
      </c>
      <c r="D16" s="116">
        <v>0</v>
      </c>
      <c r="E16" s="103">
        <f t="shared" si="0"/>
        <v>0</v>
      </c>
      <c r="F16" s="117"/>
      <c r="G16" s="115"/>
    </row>
    <row r="17" spans="2:7" x14ac:dyDescent="0.25">
      <c r="B17" s="97" t="s">
        <v>59</v>
      </c>
      <c r="C17" s="97"/>
      <c r="D17" s="116">
        <v>3104.098469987438</v>
      </c>
      <c r="E17" s="103">
        <f t="shared" si="0"/>
        <v>2.7597545059210855E-3</v>
      </c>
      <c r="F17" s="117"/>
      <c r="G17" s="115"/>
    </row>
    <row r="18" spans="2:7" x14ac:dyDescent="0.25">
      <c r="B18" s="97" t="s">
        <v>60</v>
      </c>
      <c r="C18" s="97"/>
      <c r="D18" s="116">
        <v>15328.421015282242</v>
      </c>
      <c r="E18" s="103">
        <f t="shared" si="0"/>
        <v>1.3628008059213348E-2</v>
      </c>
      <c r="G18" s="115"/>
    </row>
    <row r="19" spans="2:7" x14ac:dyDescent="0.25">
      <c r="B19" s="97" t="s">
        <v>61</v>
      </c>
      <c r="C19" s="97"/>
      <c r="D19" s="116">
        <v>32658.785406766292</v>
      </c>
      <c r="E19" s="103">
        <f t="shared" si="0"/>
        <v>2.9035879839404005E-2</v>
      </c>
      <c r="F19" s="117"/>
      <c r="G19" s="115"/>
    </row>
    <row r="20" spans="2:7" x14ac:dyDescent="0.25">
      <c r="B20" s="97" t="s">
        <v>62</v>
      </c>
      <c r="C20" s="97"/>
      <c r="D20" s="116">
        <v>53357.65841714284</v>
      </c>
      <c r="E20" s="103">
        <f t="shared" si="0"/>
        <v>4.743858471819163E-2</v>
      </c>
      <c r="F20" s="117"/>
      <c r="G20" s="115"/>
    </row>
    <row r="21" spans="2:7" x14ac:dyDescent="0.25">
      <c r="B21" s="97" t="s">
        <v>63</v>
      </c>
      <c r="C21" s="97"/>
      <c r="D21" s="116">
        <v>127726.15317142857</v>
      </c>
      <c r="E21" s="103">
        <f t="shared" si="0"/>
        <v>0.11355723091485666</v>
      </c>
      <c r="F21" s="117"/>
      <c r="G21" s="115"/>
    </row>
    <row r="22" spans="2:7" x14ac:dyDescent="0.25">
      <c r="B22" s="97" t="s">
        <v>64</v>
      </c>
      <c r="C22" s="97"/>
      <c r="D22" s="116">
        <v>135010.58697571428</v>
      </c>
      <c r="E22" s="103">
        <f t="shared" si="0"/>
        <v>0.12003358764414003</v>
      </c>
      <c r="F22" s="117"/>
      <c r="G22" s="115"/>
    </row>
    <row r="23" spans="2:7" x14ac:dyDescent="0.25">
      <c r="B23" s="97" t="s">
        <v>65</v>
      </c>
      <c r="C23" s="97"/>
      <c r="D23" s="116">
        <v>87346.876787142843</v>
      </c>
      <c r="E23" s="103">
        <f t="shared" si="0"/>
        <v>7.7657309883093648E-2</v>
      </c>
      <c r="F23" s="117"/>
      <c r="G23" s="115"/>
    </row>
    <row r="24" spans="2:7" x14ac:dyDescent="0.25">
      <c r="B24" s="97" t="s">
        <v>66</v>
      </c>
      <c r="C24" s="97"/>
      <c r="D24" s="116">
        <v>109087.74678571428</v>
      </c>
      <c r="E24" s="103">
        <f t="shared" si="0"/>
        <v>9.6986420902385781E-2</v>
      </c>
      <c r="G24" s="115"/>
    </row>
    <row r="25" spans="2:7" x14ac:dyDescent="0.25">
      <c r="B25" s="97" t="s">
        <v>67</v>
      </c>
      <c r="C25" s="97"/>
      <c r="D25" s="116">
        <v>4761.5196481542944</v>
      </c>
      <c r="E25" s="103">
        <f t="shared" si="0"/>
        <v>4.2333145778325693E-3</v>
      </c>
      <c r="G25" s="115"/>
    </row>
    <row r="26" spans="2:7" x14ac:dyDescent="0.25">
      <c r="B26" s="97" t="s">
        <v>68</v>
      </c>
      <c r="C26" s="97"/>
      <c r="D26" s="116">
        <v>3366.7117956270417</v>
      </c>
      <c r="E26" s="103">
        <f t="shared" si="0"/>
        <v>2.9932356005951699E-3</v>
      </c>
      <c r="G26" s="115"/>
    </row>
    <row r="27" spans="2:7" x14ac:dyDescent="0.25">
      <c r="B27" s="97" t="s">
        <v>69</v>
      </c>
      <c r="C27" s="97"/>
      <c r="D27" s="116">
        <v>2635.7536428627245</v>
      </c>
      <c r="E27" s="103">
        <f t="shared" si="0"/>
        <v>2.343364124147053E-3</v>
      </c>
      <c r="F27" s="117"/>
      <c r="G27" s="115"/>
    </row>
    <row r="28" spans="2:7" x14ac:dyDescent="0.25">
      <c r="B28" s="97" t="s">
        <v>70</v>
      </c>
      <c r="C28" s="97"/>
      <c r="D28" s="116">
        <v>3768.6442754341911</v>
      </c>
      <c r="E28" s="103">
        <f t="shared" si="0"/>
        <v>3.3505808919732185E-3</v>
      </c>
      <c r="G28" s="115"/>
    </row>
    <row r="29" spans="2:7" x14ac:dyDescent="0.25">
      <c r="B29" s="97" t="s">
        <v>71</v>
      </c>
      <c r="C29" s="97"/>
      <c r="D29" s="116">
        <v>14107.584463716421</v>
      </c>
      <c r="E29" s="103">
        <f t="shared" si="0"/>
        <v>1.2542601392268737E-2</v>
      </c>
      <c r="G29" s="115"/>
    </row>
    <row r="30" spans="2:7" x14ac:dyDescent="0.25">
      <c r="B30" s="97" t="s">
        <v>72</v>
      </c>
      <c r="C30" s="97"/>
      <c r="D30" s="116">
        <v>10731.401652311621</v>
      </c>
      <c r="E30" s="103">
        <f t="shared" si="0"/>
        <v>9.5409454149616036E-3</v>
      </c>
      <c r="G30" s="115"/>
    </row>
    <row r="31" spans="2:7" x14ac:dyDescent="0.25">
      <c r="B31" s="97" t="s">
        <v>73</v>
      </c>
      <c r="C31" s="97"/>
      <c r="D31" s="116">
        <v>8931.0310574481555</v>
      </c>
      <c r="E31" s="103">
        <f t="shared" si="0"/>
        <v>7.9402935962316467E-3</v>
      </c>
      <c r="G31" s="115"/>
    </row>
    <row r="32" spans="2:7" x14ac:dyDescent="0.25">
      <c r="B32" s="97" t="s">
        <v>74</v>
      </c>
      <c r="C32" s="97"/>
      <c r="D32" s="116">
        <v>1698.3872744074963</v>
      </c>
      <c r="E32" s="103">
        <f t="shared" si="0"/>
        <v>1.5099817156780104E-3</v>
      </c>
      <c r="F32" s="117"/>
      <c r="G32" s="115"/>
    </row>
    <row r="33" spans="2:25" x14ac:dyDescent="0.25">
      <c r="B33" s="97" t="s">
        <v>75</v>
      </c>
      <c r="C33" s="97"/>
      <c r="D33" s="116">
        <v>290.87350916324675</v>
      </c>
      <c r="E33" s="103">
        <f t="shared" si="0"/>
        <v>2.5860631849401251E-4</v>
      </c>
      <c r="F33" s="117"/>
      <c r="G33" s="115"/>
    </row>
    <row r="34" spans="2:25" x14ac:dyDescent="0.25">
      <c r="B34" s="97" t="s">
        <v>76</v>
      </c>
      <c r="C34" s="97"/>
      <c r="D34" s="116">
        <v>0</v>
      </c>
      <c r="E34" s="103">
        <f t="shared" si="0"/>
        <v>0</v>
      </c>
      <c r="F34" s="117"/>
      <c r="G34" s="115"/>
    </row>
    <row r="35" spans="2:25" x14ac:dyDescent="0.25">
      <c r="B35" s="97" t="s">
        <v>77</v>
      </c>
      <c r="C35" s="97"/>
      <c r="D35" s="116">
        <v>0</v>
      </c>
      <c r="E35" s="103">
        <f t="shared" si="0"/>
        <v>0</v>
      </c>
      <c r="F35" s="117"/>
      <c r="G35" s="115"/>
    </row>
    <row r="36" spans="2:25" hidden="1" x14ac:dyDescent="0.25">
      <c r="B36" s="97"/>
      <c r="C36" s="105"/>
      <c r="D36" s="116">
        <v>0</v>
      </c>
      <c r="E36" s="103"/>
    </row>
    <row r="37" spans="2:25" x14ac:dyDescent="0.25">
      <c r="B37" s="106" t="s">
        <v>12</v>
      </c>
      <c r="C37" s="106"/>
      <c r="D37" s="118">
        <v>1124773.4040573386</v>
      </c>
      <c r="E37" s="108">
        <f>SUM(E5:E35)</f>
        <v>0.99999999999999989</v>
      </c>
      <c r="F37" s="117"/>
    </row>
    <row r="38" spans="2:25" x14ac:dyDescent="0.25">
      <c r="B38" s="1"/>
      <c r="C38" s="1"/>
      <c r="D38" s="1"/>
      <c r="E38" s="110"/>
    </row>
    <row r="39" spans="2:25" x14ac:dyDescent="0.25">
      <c r="B39" s="1"/>
      <c r="C39" s="1"/>
      <c r="D39" s="1"/>
      <c r="E39" s="110"/>
      <c r="F39" s="117"/>
    </row>
    <row r="40" spans="2:25" ht="29.25" customHeight="1" x14ac:dyDescent="0.25">
      <c r="B40" s="129"/>
      <c r="C40" s="129"/>
      <c r="D40" s="129"/>
      <c r="E40" s="129"/>
      <c r="F40" s="117"/>
      <c r="G40" s="119"/>
      <c r="H40" s="120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</row>
    <row r="41" spans="2:25" x14ac:dyDescent="0.25">
      <c r="E41" s="109"/>
    </row>
    <row r="42" spans="2:25" x14ac:dyDescent="0.25">
      <c r="E42" s="109"/>
    </row>
    <row r="43" spans="2:25" x14ac:dyDescent="0.25">
      <c r="E43" s="109"/>
    </row>
    <row r="44" spans="2:25" x14ac:dyDescent="0.25">
      <c r="E44" s="109"/>
    </row>
    <row r="45" spans="2:25" x14ac:dyDescent="0.25">
      <c r="E45" s="109"/>
    </row>
    <row r="46" spans="2:25" x14ac:dyDescent="0.25">
      <c r="E46" s="109"/>
    </row>
    <row r="47" spans="2:25" x14ac:dyDescent="0.25">
      <c r="E47" s="109"/>
    </row>
    <row r="48" spans="2:25" x14ac:dyDescent="0.25">
      <c r="E48" s="109"/>
    </row>
    <row r="49" spans="5:6" x14ac:dyDescent="0.25">
      <c r="E49" s="109"/>
      <c r="F49" s="117"/>
    </row>
    <row r="50" spans="5:6" x14ac:dyDescent="0.25">
      <c r="E50" s="109"/>
    </row>
    <row r="51" spans="5:6" x14ac:dyDescent="0.25">
      <c r="E51" s="109"/>
    </row>
    <row r="52" spans="5:6" x14ac:dyDescent="0.25">
      <c r="E52" s="109"/>
    </row>
    <row r="53" spans="5:6" x14ac:dyDescent="0.25">
      <c r="E53" s="109"/>
    </row>
  </sheetData>
  <mergeCells count="1">
    <mergeCell ref="B40:E40"/>
  </mergeCells>
  <printOptions horizontalCentered="1"/>
  <pageMargins left="0.39370078740157483" right="0.39370078740157483" top="1.1811023622047245" bottom="0.59055118110236227" header="0.51181102362204722" footer="0.31496062992125984"/>
  <pageSetup orientation="portrait" useFirstPageNumber="1" r:id="rId1"/>
  <headerFooter scaleWithDoc="0" alignWithMargins="0">
    <oddHeader>&amp;R&amp;"Arial,Gras italique"Énergir, s.e.c.
Mesures relatives à l’achat et la vente de gaz naturel renouvelable, R-4008-2017</oddHeader>
    <oddFooter>&amp;L&amp;"Arial,Gras italique"Original : 2021.02.08
&amp;R&amp;"Arial,Gras italique"Gaz Métro-5, Document 3
 Annexe 2 – Page 4 de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8D31A-3E15-4F72-8294-FFA8C05487B2}">
  <sheetPr>
    <pageSetUpPr fitToPage="1"/>
  </sheetPr>
  <dimension ref="A1:R92"/>
  <sheetViews>
    <sheetView showGridLines="0" tabSelected="1" zoomScale="70" zoomScaleNormal="70" zoomScaleSheetLayoutView="100" workbookViewId="0">
      <selection activeCell="K79" sqref="K79"/>
    </sheetView>
  </sheetViews>
  <sheetFormatPr baseColWidth="10" defaultColWidth="11.42578125" defaultRowHeight="15" x14ac:dyDescent="0.25"/>
  <cols>
    <col min="1" max="1" width="5.42578125" style="3" customWidth="1"/>
    <col min="2" max="2" width="12.7109375" customWidth="1"/>
    <col min="3" max="3" width="10.7109375" customWidth="1"/>
    <col min="4" max="4" width="12" bestFit="1" customWidth="1"/>
    <col min="5" max="5" width="12.7109375" bestFit="1" customWidth="1"/>
    <col min="6" max="8" width="10.7109375" customWidth="1"/>
    <col min="9" max="9" width="14.28515625" customWidth="1"/>
    <col min="10" max="10" width="13" customWidth="1"/>
    <col min="11" max="12" width="10.7109375" customWidth="1"/>
    <col min="13" max="13" width="16.28515625" bestFit="1" customWidth="1"/>
    <col min="14" max="14" width="12.140625" customWidth="1"/>
    <col min="15" max="15" width="11.7109375" customWidth="1"/>
    <col min="16" max="17" width="10.7109375" customWidth="1"/>
    <col min="18" max="18" width="15.7109375" customWidth="1"/>
    <col min="20" max="20" width="11.42578125" customWidth="1"/>
  </cols>
  <sheetData>
    <row r="1" spans="1:18" ht="15.75" x14ac:dyDescent="0.25">
      <c r="A1" s="133" t="s">
        <v>86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5.75" x14ac:dyDescent="0.25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8.2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33.950000000000003" customHeight="1" x14ac:dyDescent="0.25">
      <c r="B4" s="4"/>
      <c r="C4" s="134" t="s">
        <v>14</v>
      </c>
      <c r="D4" s="135"/>
      <c r="E4" s="135"/>
      <c r="F4" s="136"/>
      <c r="G4" s="137" t="s">
        <v>15</v>
      </c>
      <c r="H4" s="138"/>
      <c r="I4" s="135"/>
      <c r="J4" s="135"/>
      <c r="K4" s="136"/>
      <c r="L4" s="134" t="s">
        <v>16</v>
      </c>
      <c r="M4" s="135"/>
      <c r="N4" s="135"/>
      <c r="O4" s="135"/>
      <c r="P4" s="135"/>
      <c r="Q4" s="135"/>
      <c r="R4" s="139"/>
    </row>
    <row r="5" spans="1:18" ht="30" x14ac:dyDescent="0.25">
      <c r="A5" s="5" t="s">
        <v>17</v>
      </c>
      <c r="B5" s="6" t="s">
        <v>18</v>
      </c>
      <c r="C5" s="7" t="s">
        <v>19</v>
      </c>
      <c r="D5" s="8" t="s">
        <v>20</v>
      </c>
      <c r="E5" s="8" t="s">
        <v>21</v>
      </c>
      <c r="F5" s="9" t="s">
        <v>22</v>
      </c>
      <c r="G5" s="7" t="s">
        <v>19</v>
      </c>
      <c r="H5" s="8" t="s">
        <v>23</v>
      </c>
      <c r="I5" s="8" t="s">
        <v>20</v>
      </c>
      <c r="J5" s="8" t="s">
        <v>21</v>
      </c>
      <c r="K5" s="9" t="s">
        <v>22</v>
      </c>
      <c r="L5" s="7" t="s">
        <v>19</v>
      </c>
      <c r="M5" s="131" t="s">
        <v>24</v>
      </c>
      <c r="N5" s="131" t="s">
        <v>25</v>
      </c>
      <c r="O5" s="10" t="s">
        <v>26</v>
      </c>
      <c r="P5" s="8" t="s">
        <v>27</v>
      </c>
      <c r="Q5" s="8" t="s">
        <v>28</v>
      </c>
      <c r="R5" s="11" t="s">
        <v>22</v>
      </c>
    </row>
    <row r="6" spans="1:18" x14ac:dyDescent="0.25">
      <c r="B6" s="12"/>
      <c r="C6" s="13"/>
      <c r="D6" s="14"/>
      <c r="E6" s="14"/>
      <c r="F6" s="15" t="s">
        <v>29</v>
      </c>
      <c r="G6" s="16"/>
      <c r="H6" s="17"/>
      <c r="I6" s="17"/>
      <c r="J6" s="17"/>
      <c r="K6" s="15" t="s">
        <v>30</v>
      </c>
      <c r="L6" s="16"/>
      <c r="M6" s="132"/>
      <c r="N6" s="132"/>
      <c r="O6" s="17" t="s">
        <v>31</v>
      </c>
      <c r="P6" s="17" t="s">
        <v>32</v>
      </c>
      <c r="Q6" s="17"/>
      <c r="R6" s="18" t="s">
        <v>33</v>
      </c>
    </row>
    <row r="7" spans="1:18" x14ac:dyDescent="0.25">
      <c r="B7" s="19"/>
      <c r="C7" s="20">
        <v>-1</v>
      </c>
      <c r="D7" s="21">
        <v>-2</v>
      </c>
      <c r="E7" s="21">
        <v>-3</v>
      </c>
      <c r="F7" s="22">
        <v>-4</v>
      </c>
      <c r="G7" s="23">
        <v>-5</v>
      </c>
      <c r="H7" s="24">
        <f>+G7-1</f>
        <v>-6</v>
      </c>
      <c r="I7" s="24">
        <f t="shared" ref="I7:K7" si="0">+H7-1</f>
        <v>-7</v>
      </c>
      <c r="J7" s="24">
        <f t="shared" si="0"/>
        <v>-8</v>
      </c>
      <c r="K7" s="24">
        <f t="shared" si="0"/>
        <v>-9</v>
      </c>
      <c r="L7" s="23">
        <v>-10</v>
      </c>
      <c r="M7" s="24">
        <f t="shared" ref="M7:N7" si="1">-1+L7</f>
        <v>-11</v>
      </c>
      <c r="N7" s="24">
        <f t="shared" si="1"/>
        <v>-12</v>
      </c>
      <c r="O7" s="24">
        <v>-13</v>
      </c>
      <c r="P7" s="24" t="s">
        <v>34</v>
      </c>
      <c r="Q7" s="24" t="s">
        <v>35</v>
      </c>
      <c r="R7" s="25">
        <f t="shared" ref="R7" si="2">-1+Q7</f>
        <v>-16</v>
      </c>
    </row>
    <row r="8" spans="1:18" ht="15.75" x14ac:dyDescent="0.25">
      <c r="A8" s="5">
        <v>1</v>
      </c>
      <c r="B8" s="26">
        <v>2021</v>
      </c>
      <c r="C8" s="13"/>
      <c r="D8" s="14"/>
      <c r="E8" s="14"/>
      <c r="F8" s="15"/>
      <c r="G8" s="17"/>
      <c r="H8" s="17"/>
      <c r="I8" s="17"/>
      <c r="J8" s="17"/>
      <c r="K8" s="17"/>
      <c r="L8" s="16"/>
      <c r="M8" s="17"/>
      <c r="N8" s="17"/>
      <c r="O8" s="17"/>
      <c r="P8" s="17"/>
      <c r="Q8" s="17"/>
      <c r="R8" s="27"/>
    </row>
    <row r="9" spans="1:18" s="34" customFormat="1" ht="15.75" x14ac:dyDescent="0.25">
      <c r="A9" s="5">
        <f>+A8+1</f>
        <v>2</v>
      </c>
      <c r="B9" s="26" t="s">
        <v>0</v>
      </c>
      <c r="C9" s="28">
        <v>11000</v>
      </c>
      <c r="D9" s="29">
        <f>4000</f>
        <v>4000</v>
      </c>
      <c r="E9" s="29">
        <v>-3000</v>
      </c>
      <c r="F9" s="30">
        <f>SUM(C9:E9)</f>
        <v>12000</v>
      </c>
      <c r="G9" s="31">
        <v>5610</v>
      </c>
      <c r="H9" s="31">
        <v>0</v>
      </c>
      <c r="I9" s="31">
        <f>+N9</f>
        <v>2040</v>
      </c>
      <c r="J9" s="31">
        <v>-1530</v>
      </c>
      <c r="K9" s="31">
        <f>SUM(G9:J9)</f>
        <v>6120</v>
      </c>
      <c r="L9" s="32">
        <v>0</v>
      </c>
      <c r="M9" s="31">
        <v>2060</v>
      </c>
      <c r="N9" s="31">
        <v>2040</v>
      </c>
      <c r="O9" s="31">
        <f t="shared" ref="O9:O20" si="3">+M9-N9</f>
        <v>20</v>
      </c>
      <c r="P9" s="31">
        <f>-H9</f>
        <v>0</v>
      </c>
      <c r="Q9" s="31">
        <v>0</v>
      </c>
      <c r="R9" s="33">
        <f>+O9+Q9+P9</f>
        <v>20</v>
      </c>
    </row>
    <row r="10" spans="1:18" s="34" customFormat="1" ht="15.75" x14ac:dyDescent="0.25">
      <c r="A10" s="5">
        <f t="shared" ref="A10:A73" si="4">+A9+1</f>
        <v>3</v>
      </c>
      <c r="B10" s="26" t="s">
        <v>1</v>
      </c>
      <c r="C10" s="28">
        <f>+F9</f>
        <v>12000</v>
      </c>
      <c r="D10" s="29">
        <f>4000</f>
        <v>4000</v>
      </c>
      <c r="E10" s="29">
        <v>-4000</v>
      </c>
      <c r="F10" s="30">
        <f t="shared" ref="F10:F20" si="5">SUM(C10:E10)</f>
        <v>12000</v>
      </c>
      <c r="G10" s="31">
        <f>+K9</f>
        <v>6120</v>
      </c>
      <c r="H10" s="31"/>
      <c r="I10" s="31">
        <f t="shared" ref="I10:I20" si="6">+N10</f>
        <v>2040</v>
      </c>
      <c r="J10" s="31">
        <v>-2040</v>
      </c>
      <c r="K10" s="31">
        <f t="shared" ref="K10:K20" si="7">SUM(G10:J10)</f>
        <v>6120</v>
      </c>
      <c r="L10" s="32">
        <f>+R9</f>
        <v>20</v>
      </c>
      <c r="M10" s="31">
        <v>2060</v>
      </c>
      <c r="N10" s="31">
        <v>2040</v>
      </c>
      <c r="O10" s="31">
        <f t="shared" si="3"/>
        <v>20</v>
      </c>
      <c r="P10" s="31">
        <v>0</v>
      </c>
      <c r="Q10" s="31">
        <v>0.21369863013698628</v>
      </c>
      <c r="R10" s="33">
        <f t="shared" ref="R10:R20" si="8">+O10+Q10+P10+L10</f>
        <v>40.213698630136989</v>
      </c>
    </row>
    <row r="11" spans="1:18" s="34" customFormat="1" ht="15.75" x14ac:dyDescent="0.25">
      <c r="A11" s="5">
        <f t="shared" si="4"/>
        <v>4</v>
      </c>
      <c r="B11" s="26" t="s">
        <v>2</v>
      </c>
      <c r="C11" s="28">
        <f t="shared" ref="C11:C20" si="9">+F10</f>
        <v>12000</v>
      </c>
      <c r="D11" s="29">
        <f>4000</f>
        <v>4000</v>
      </c>
      <c r="E11" s="29">
        <v>-6000</v>
      </c>
      <c r="F11" s="30">
        <f t="shared" si="5"/>
        <v>10000</v>
      </c>
      <c r="G11" s="31">
        <f t="shared" ref="G11:G20" si="10">+K10</f>
        <v>6120</v>
      </c>
      <c r="H11" s="31"/>
      <c r="I11" s="31">
        <f>+N11</f>
        <v>2040</v>
      </c>
      <c r="J11" s="31">
        <v>-3060</v>
      </c>
      <c r="K11" s="31">
        <f t="shared" si="7"/>
        <v>5100</v>
      </c>
      <c r="L11" s="32">
        <f t="shared" ref="L11:L20" si="11">+R10</f>
        <v>40.213698630136989</v>
      </c>
      <c r="M11" s="31">
        <v>2060</v>
      </c>
      <c r="N11" s="31">
        <v>2040</v>
      </c>
      <c r="O11" s="31">
        <f t="shared" si="3"/>
        <v>20</v>
      </c>
      <c r="P11" s="31">
        <v>0</v>
      </c>
      <c r="Q11" s="31">
        <v>0.33123287671232876</v>
      </c>
      <c r="R11" s="33">
        <f t="shared" si="8"/>
        <v>60.544931506849316</v>
      </c>
    </row>
    <row r="12" spans="1:18" s="34" customFormat="1" ht="15.75" x14ac:dyDescent="0.25">
      <c r="A12" s="5">
        <f t="shared" si="4"/>
        <v>5</v>
      </c>
      <c r="B12" s="26" t="s">
        <v>3</v>
      </c>
      <c r="C12" s="28">
        <f t="shared" si="9"/>
        <v>10000</v>
      </c>
      <c r="D12" s="29">
        <f>4000</f>
        <v>4000</v>
      </c>
      <c r="E12" s="29">
        <v>-8000</v>
      </c>
      <c r="F12" s="30">
        <f t="shared" si="5"/>
        <v>6000</v>
      </c>
      <c r="G12" s="31">
        <f t="shared" si="10"/>
        <v>5100</v>
      </c>
      <c r="H12" s="31"/>
      <c r="I12" s="31">
        <f t="shared" si="6"/>
        <v>2040</v>
      </c>
      <c r="J12" s="31">
        <v>-4080</v>
      </c>
      <c r="K12" s="31">
        <f t="shared" si="7"/>
        <v>3060</v>
      </c>
      <c r="L12" s="32">
        <f t="shared" si="11"/>
        <v>60.544931506849316</v>
      </c>
      <c r="M12" s="31">
        <v>2060</v>
      </c>
      <c r="N12" s="31">
        <v>2040</v>
      </c>
      <c r="O12" s="31">
        <f t="shared" si="3"/>
        <v>20</v>
      </c>
      <c r="P12" s="31">
        <v>0</v>
      </c>
      <c r="Q12" s="31">
        <v>0.44164383561643833</v>
      </c>
      <c r="R12" s="33">
        <f t="shared" si="8"/>
        <v>80.986575342465756</v>
      </c>
    </row>
    <row r="13" spans="1:18" s="34" customFormat="1" ht="15.75" x14ac:dyDescent="0.25">
      <c r="A13" s="5">
        <f t="shared" si="4"/>
        <v>6</v>
      </c>
      <c r="B13" s="26" t="s">
        <v>4</v>
      </c>
      <c r="C13" s="28">
        <f t="shared" si="9"/>
        <v>6000</v>
      </c>
      <c r="D13" s="29">
        <f>4000</f>
        <v>4000</v>
      </c>
      <c r="E13" s="29">
        <v>-7000</v>
      </c>
      <c r="F13" s="30">
        <f t="shared" si="5"/>
        <v>3000</v>
      </c>
      <c r="G13" s="31">
        <f t="shared" si="10"/>
        <v>3060</v>
      </c>
      <c r="H13" s="31"/>
      <c r="I13" s="31">
        <f t="shared" si="6"/>
        <v>2040</v>
      </c>
      <c r="J13" s="31">
        <v>-3570</v>
      </c>
      <c r="K13" s="31">
        <f t="shared" si="7"/>
        <v>1530</v>
      </c>
      <c r="L13" s="32">
        <f t="shared" si="11"/>
        <v>80.986575342465756</v>
      </c>
      <c r="M13" s="31">
        <v>2060</v>
      </c>
      <c r="N13" s="31">
        <v>2040</v>
      </c>
      <c r="O13" s="31">
        <f t="shared" si="3"/>
        <v>20</v>
      </c>
      <c r="P13" s="31">
        <v>0</v>
      </c>
      <c r="Q13" s="31">
        <v>0.49863013698630138</v>
      </c>
      <c r="R13" s="33">
        <f t="shared" si="8"/>
        <v>101.48520547945205</v>
      </c>
    </row>
    <row r="14" spans="1:18" s="34" customFormat="1" ht="15.75" x14ac:dyDescent="0.25">
      <c r="A14" s="5">
        <f t="shared" si="4"/>
        <v>7</v>
      </c>
      <c r="B14" s="26" t="s">
        <v>5</v>
      </c>
      <c r="C14" s="28">
        <f t="shared" si="9"/>
        <v>3000</v>
      </c>
      <c r="D14" s="29">
        <f>4000</f>
        <v>4000</v>
      </c>
      <c r="E14" s="29">
        <v>-6000</v>
      </c>
      <c r="F14" s="30">
        <f t="shared" si="5"/>
        <v>1000</v>
      </c>
      <c r="G14" s="31">
        <f t="shared" si="10"/>
        <v>1530</v>
      </c>
      <c r="H14" s="31"/>
      <c r="I14" s="31">
        <f t="shared" si="6"/>
        <v>2040</v>
      </c>
      <c r="J14" s="31">
        <v>-3060</v>
      </c>
      <c r="K14" s="31">
        <f t="shared" si="7"/>
        <v>510</v>
      </c>
      <c r="L14" s="32">
        <f t="shared" si="11"/>
        <v>101.48520547945205</v>
      </c>
      <c r="M14" s="31">
        <v>2060</v>
      </c>
      <c r="N14" s="31">
        <v>2040</v>
      </c>
      <c r="O14" s="31">
        <f t="shared" si="3"/>
        <v>20</v>
      </c>
      <c r="P14" s="31">
        <v>0</v>
      </c>
      <c r="Q14" s="31">
        <v>0.66246575342465752</v>
      </c>
      <c r="R14" s="33">
        <f t="shared" si="8"/>
        <v>122.1476712328767</v>
      </c>
    </row>
    <row r="15" spans="1:18" s="34" customFormat="1" ht="15.75" x14ac:dyDescent="0.25">
      <c r="A15" s="5">
        <f t="shared" si="4"/>
        <v>8</v>
      </c>
      <c r="B15" s="26" t="s">
        <v>6</v>
      </c>
      <c r="C15" s="28">
        <f t="shared" si="9"/>
        <v>1000</v>
      </c>
      <c r="D15" s="29">
        <f>4000</f>
        <v>4000</v>
      </c>
      <c r="E15" s="29">
        <v>-4000</v>
      </c>
      <c r="F15" s="30">
        <f t="shared" si="5"/>
        <v>1000</v>
      </c>
      <c r="G15" s="31">
        <f t="shared" si="10"/>
        <v>510</v>
      </c>
      <c r="H15" s="31"/>
      <c r="I15" s="31">
        <f t="shared" si="6"/>
        <v>2040</v>
      </c>
      <c r="J15" s="31">
        <v>-2040</v>
      </c>
      <c r="K15" s="31">
        <f t="shared" si="7"/>
        <v>510</v>
      </c>
      <c r="L15" s="32">
        <f t="shared" si="11"/>
        <v>122.1476712328767</v>
      </c>
      <c r="M15" s="31">
        <v>2060</v>
      </c>
      <c r="N15" s="31">
        <v>2040</v>
      </c>
      <c r="O15" s="31">
        <f t="shared" si="3"/>
        <v>20</v>
      </c>
      <c r="P15" s="31">
        <v>0</v>
      </c>
      <c r="Q15" s="31">
        <v>0.74794520547945209</v>
      </c>
      <c r="R15" s="33">
        <f t="shared" si="8"/>
        <v>142.89561643835617</v>
      </c>
    </row>
    <row r="16" spans="1:18" s="34" customFormat="1" ht="15.75" x14ac:dyDescent="0.25">
      <c r="A16" s="5">
        <f t="shared" si="4"/>
        <v>9</v>
      </c>
      <c r="B16" s="26" t="s">
        <v>7</v>
      </c>
      <c r="C16" s="28">
        <f t="shared" si="9"/>
        <v>1000</v>
      </c>
      <c r="D16" s="29">
        <f>4000</f>
        <v>4000</v>
      </c>
      <c r="E16" s="29">
        <v>-4000</v>
      </c>
      <c r="F16" s="30">
        <f t="shared" si="5"/>
        <v>1000</v>
      </c>
      <c r="G16" s="31">
        <f t="shared" si="10"/>
        <v>510</v>
      </c>
      <c r="H16" s="31"/>
      <c r="I16" s="31">
        <f t="shared" si="6"/>
        <v>2040</v>
      </c>
      <c r="J16" s="31">
        <v>-2040</v>
      </c>
      <c r="K16" s="31">
        <f t="shared" si="7"/>
        <v>510</v>
      </c>
      <c r="L16" s="32">
        <f t="shared" si="11"/>
        <v>142.89561643835617</v>
      </c>
      <c r="M16" s="31">
        <v>2060</v>
      </c>
      <c r="N16" s="31">
        <v>2040</v>
      </c>
      <c r="O16" s="31">
        <f t="shared" si="3"/>
        <v>20</v>
      </c>
      <c r="P16" s="31">
        <v>0</v>
      </c>
      <c r="Q16" s="31">
        <v>0.88328767123287666</v>
      </c>
      <c r="R16" s="33">
        <f t="shared" si="8"/>
        <v>163.77890410958906</v>
      </c>
    </row>
    <row r="17" spans="1:18" s="34" customFormat="1" ht="15.75" x14ac:dyDescent="0.25">
      <c r="A17" s="5">
        <f t="shared" si="4"/>
        <v>10</v>
      </c>
      <c r="B17" s="26" t="s">
        <v>8</v>
      </c>
      <c r="C17" s="28">
        <f t="shared" si="9"/>
        <v>1000</v>
      </c>
      <c r="D17" s="29">
        <f>4000</f>
        <v>4000</v>
      </c>
      <c r="E17" s="29">
        <v>-2000</v>
      </c>
      <c r="F17" s="30">
        <f t="shared" si="5"/>
        <v>3000</v>
      </c>
      <c r="G17" s="31">
        <f t="shared" si="10"/>
        <v>510</v>
      </c>
      <c r="H17" s="31"/>
      <c r="I17" s="31">
        <f t="shared" si="6"/>
        <v>2040</v>
      </c>
      <c r="J17" s="31">
        <v>-1020</v>
      </c>
      <c r="K17" s="31">
        <f t="shared" si="7"/>
        <v>1530</v>
      </c>
      <c r="L17" s="32">
        <f t="shared" si="11"/>
        <v>163.77890410958906</v>
      </c>
      <c r="M17" s="31">
        <v>2060</v>
      </c>
      <c r="N17" s="31">
        <v>2040</v>
      </c>
      <c r="O17" s="31">
        <f t="shared" si="3"/>
        <v>20</v>
      </c>
      <c r="P17" s="31">
        <v>0</v>
      </c>
      <c r="Q17" s="31">
        <v>0.9616438356164384</v>
      </c>
      <c r="R17" s="33">
        <f t="shared" si="8"/>
        <v>184.74054794520549</v>
      </c>
    </row>
    <row r="18" spans="1:18" s="34" customFormat="1" ht="15.75" x14ac:dyDescent="0.25">
      <c r="A18" s="5">
        <f t="shared" si="4"/>
        <v>11</v>
      </c>
      <c r="B18" s="26" t="s">
        <v>9</v>
      </c>
      <c r="C18" s="28">
        <f t="shared" si="9"/>
        <v>3000</v>
      </c>
      <c r="D18" s="29">
        <f>4000</f>
        <v>4000</v>
      </c>
      <c r="E18" s="29">
        <v>-2000</v>
      </c>
      <c r="F18" s="30">
        <f t="shared" si="5"/>
        <v>5000</v>
      </c>
      <c r="G18" s="31">
        <f t="shared" si="10"/>
        <v>1530</v>
      </c>
      <c r="H18" s="31"/>
      <c r="I18" s="31">
        <f t="shared" si="6"/>
        <v>2040</v>
      </c>
      <c r="J18" s="31">
        <v>-1020</v>
      </c>
      <c r="K18" s="31">
        <f t="shared" si="7"/>
        <v>2550</v>
      </c>
      <c r="L18" s="32">
        <f t="shared" si="11"/>
        <v>184.74054794520549</v>
      </c>
      <c r="M18" s="31">
        <v>2060</v>
      </c>
      <c r="N18" s="31">
        <v>2040</v>
      </c>
      <c r="O18" s="31">
        <f t="shared" si="3"/>
        <v>20</v>
      </c>
      <c r="P18" s="31">
        <v>0</v>
      </c>
      <c r="Q18" s="31">
        <v>1.1041095890410959</v>
      </c>
      <c r="R18" s="33">
        <f t="shared" si="8"/>
        <v>205.84465753424658</v>
      </c>
    </row>
    <row r="19" spans="1:18" s="34" customFormat="1" ht="15.75" x14ac:dyDescent="0.25">
      <c r="A19" s="5">
        <f t="shared" si="4"/>
        <v>12</v>
      </c>
      <c r="B19" s="26" t="s">
        <v>10</v>
      </c>
      <c r="C19" s="28">
        <f t="shared" si="9"/>
        <v>5000</v>
      </c>
      <c r="D19" s="29">
        <f>5000</f>
        <v>5000</v>
      </c>
      <c r="E19" s="29">
        <v>-2000</v>
      </c>
      <c r="F19" s="30">
        <f t="shared" si="5"/>
        <v>8000</v>
      </c>
      <c r="G19" s="31">
        <f t="shared" si="10"/>
        <v>2550</v>
      </c>
      <c r="H19" s="31"/>
      <c r="I19" s="31">
        <f t="shared" si="6"/>
        <v>2550</v>
      </c>
      <c r="J19" s="31">
        <v>-1020</v>
      </c>
      <c r="K19" s="31">
        <f t="shared" si="7"/>
        <v>4080</v>
      </c>
      <c r="L19" s="32">
        <f t="shared" si="11"/>
        <v>205.84465753424658</v>
      </c>
      <c r="M19" s="31">
        <v>2575</v>
      </c>
      <c r="N19" s="31">
        <v>2550</v>
      </c>
      <c r="O19" s="31">
        <f t="shared" si="3"/>
        <v>25</v>
      </c>
      <c r="P19" s="31">
        <v>0</v>
      </c>
      <c r="Q19" s="31">
        <v>1.2421232876712329</v>
      </c>
      <c r="R19" s="33">
        <f t="shared" si="8"/>
        <v>232.08678082191781</v>
      </c>
    </row>
    <row r="20" spans="1:18" s="34" customFormat="1" ht="15.75" x14ac:dyDescent="0.25">
      <c r="A20" s="5">
        <f t="shared" si="4"/>
        <v>13</v>
      </c>
      <c r="B20" s="26" t="s">
        <v>11</v>
      </c>
      <c r="C20" s="28">
        <f t="shared" si="9"/>
        <v>8000</v>
      </c>
      <c r="D20" s="29">
        <f>5000</f>
        <v>5000</v>
      </c>
      <c r="E20" s="29">
        <v>-2000</v>
      </c>
      <c r="F20" s="30">
        <f t="shared" si="5"/>
        <v>11000</v>
      </c>
      <c r="G20" s="31">
        <f t="shared" si="10"/>
        <v>4080</v>
      </c>
      <c r="H20" s="31"/>
      <c r="I20" s="31">
        <f t="shared" si="6"/>
        <v>2550</v>
      </c>
      <c r="J20" s="31">
        <v>-1020</v>
      </c>
      <c r="K20" s="31">
        <f t="shared" si="7"/>
        <v>5610</v>
      </c>
      <c r="L20" s="32">
        <f t="shared" si="11"/>
        <v>232.08678082191781</v>
      </c>
      <c r="M20" s="31">
        <v>2575</v>
      </c>
      <c r="N20" s="31">
        <v>2550</v>
      </c>
      <c r="O20" s="31">
        <f t="shared" si="3"/>
        <v>25</v>
      </c>
      <c r="P20" s="31">
        <v>0</v>
      </c>
      <c r="Q20" s="31">
        <v>1.3356164383561644</v>
      </c>
      <c r="R20" s="33">
        <f t="shared" si="8"/>
        <v>258.42239726027395</v>
      </c>
    </row>
    <row r="21" spans="1:18" s="34" customFormat="1" ht="15.75" x14ac:dyDescent="0.25">
      <c r="A21" s="5">
        <f t="shared" si="4"/>
        <v>14</v>
      </c>
      <c r="B21" s="35" t="s">
        <v>12</v>
      </c>
      <c r="C21" s="36">
        <f>+C9</f>
        <v>11000</v>
      </c>
      <c r="D21" s="37">
        <f>SUM(D9:D20)</f>
        <v>50000</v>
      </c>
      <c r="E21" s="37">
        <f>SUM(E9:E20)</f>
        <v>-50000</v>
      </c>
      <c r="F21" s="38">
        <f>+C21+D21+E21</f>
        <v>11000</v>
      </c>
      <c r="G21" s="39">
        <f>+G9</f>
        <v>5610</v>
      </c>
      <c r="H21" s="39">
        <f>+H9</f>
        <v>0</v>
      </c>
      <c r="I21" s="39">
        <f>SUM(I9:I20)</f>
        <v>25500</v>
      </c>
      <c r="J21" s="39">
        <f>SUM(J9:J20)</f>
        <v>-25500</v>
      </c>
      <c r="K21" s="39">
        <f>+G21+H21+I21+J21</f>
        <v>5610</v>
      </c>
      <c r="L21" s="40">
        <f>+L9</f>
        <v>0</v>
      </c>
      <c r="M21" s="39">
        <f>SUM(M9:M20)</f>
        <v>25750</v>
      </c>
      <c r="N21" s="39">
        <f>SUM(N9:N20)</f>
        <v>25500</v>
      </c>
      <c r="O21" s="39">
        <f>SUM(O9:O20)</f>
        <v>250</v>
      </c>
      <c r="P21" s="39">
        <f>SUM(P9:P20)</f>
        <v>0</v>
      </c>
      <c r="Q21" s="39">
        <f>SUM(Q9:Q20)</f>
        <v>8.4223972602739732</v>
      </c>
      <c r="R21" s="41">
        <f>R20</f>
        <v>258.42239726027395</v>
      </c>
    </row>
    <row r="22" spans="1:18" s="53" customFormat="1" ht="12.75" x14ac:dyDescent="0.2">
      <c r="A22" s="5">
        <f t="shared" si="4"/>
        <v>15</v>
      </c>
      <c r="B22" s="42" t="s">
        <v>36</v>
      </c>
      <c r="C22" s="43"/>
      <c r="D22" s="44"/>
      <c r="E22" s="45"/>
      <c r="F22" s="46"/>
      <c r="G22" s="47">
        <f>G9/C9*100</f>
        <v>51</v>
      </c>
      <c r="H22" s="48"/>
      <c r="I22" s="47">
        <f>I21/D21*100</f>
        <v>51</v>
      </c>
      <c r="J22" s="47">
        <f>J21/E21*100</f>
        <v>51</v>
      </c>
      <c r="K22" s="48">
        <f>K9/F9*100</f>
        <v>51</v>
      </c>
      <c r="L22" s="49"/>
      <c r="M22" s="47">
        <f>M21/D21*100</f>
        <v>51.5</v>
      </c>
      <c r="N22" s="47">
        <f>N21/D21*100</f>
        <v>51</v>
      </c>
      <c r="O22" s="50"/>
      <c r="P22" s="51"/>
      <c r="Q22" s="51"/>
      <c r="R22" s="52"/>
    </row>
    <row r="23" spans="1:18" s="34" customFormat="1" ht="15.75" x14ac:dyDescent="0.25">
      <c r="A23" s="5">
        <f t="shared" si="4"/>
        <v>16</v>
      </c>
      <c r="B23" s="35">
        <v>2022</v>
      </c>
      <c r="C23" s="36"/>
      <c r="D23" s="37"/>
      <c r="E23" s="37"/>
      <c r="F23" s="38"/>
      <c r="G23" s="40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41"/>
    </row>
    <row r="24" spans="1:18" s="34" customFormat="1" ht="15.75" x14ac:dyDescent="0.25">
      <c r="A24" s="5">
        <f>+A23+1</f>
        <v>17</v>
      </c>
      <c r="B24" s="26" t="s">
        <v>0</v>
      </c>
      <c r="C24" s="28">
        <f>+F20</f>
        <v>11000</v>
      </c>
      <c r="D24" s="29">
        <v>5000</v>
      </c>
      <c r="E24" s="29">
        <v>-4000</v>
      </c>
      <c r="F24" s="30">
        <f t="shared" ref="F24:F35" si="12">SUM(C24:E24)</f>
        <v>12000</v>
      </c>
      <c r="G24" s="31">
        <f>+K20</f>
        <v>5610</v>
      </c>
      <c r="H24" s="31">
        <v>110</v>
      </c>
      <c r="I24" s="31">
        <f t="shared" ref="I24:I35" si="13">+N24</f>
        <v>2600</v>
      </c>
      <c r="J24" s="31">
        <v>-2080</v>
      </c>
      <c r="K24" s="31">
        <f t="shared" ref="K24:K35" si="14">SUM(G24:J24)</f>
        <v>6240</v>
      </c>
      <c r="L24" s="32">
        <f>+R21</f>
        <v>258.42239726027395</v>
      </c>
      <c r="M24" s="31">
        <v>2619.8050000000003</v>
      </c>
      <c r="N24" s="31">
        <v>2600</v>
      </c>
      <c r="O24" s="31">
        <f t="shared" ref="O24:O35" si="15">+M24-N24</f>
        <v>19.805000000000291</v>
      </c>
      <c r="P24" s="31">
        <f>-H24</f>
        <v>-110</v>
      </c>
      <c r="Q24" s="31">
        <v>1.4266332341902797</v>
      </c>
      <c r="R24" s="33">
        <f t="shared" ref="R24:R35" si="16">+O24+Q24+P24+L24</f>
        <v>169.65403049446451</v>
      </c>
    </row>
    <row r="25" spans="1:18" s="34" customFormat="1" ht="15.75" x14ac:dyDescent="0.25">
      <c r="A25" s="5">
        <f t="shared" si="4"/>
        <v>18</v>
      </c>
      <c r="B25" s="26" t="s">
        <v>1</v>
      </c>
      <c r="C25" s="28">
        <f>+F24</f>
        <v>12000</v>
      </c>
      <c r="D25" s="29">
        <v>5000</v>
      </c>
      <c r="E25" s="29">
        <v>-5000</v>
      </c>
      <c r="F25" s="30">
        <f t="shared" si="12"/>
        <v>12000</v>
      </c>
      <c r="G25" s="31">
        <f>+K24</f>
        <v>6240</v>
      </c>
      <c r="H25" s="31"/>
      <c r="I25" s="31">
        <f t="shared" si="13"/>
        <v>2600</v>
      </c>
      <c r="J25" s="31">
        <v>-2600</v>
      </c>
      <c r="K25" s="31">
        <f t="shared" si="14"/>
        <v>6240</v>
      </c>
      <c r="L25" s="32">
        <f>+R24</f>
        <v>169.65403049446451</v>
      </c>
      <c r="M25" s="31">
        <v>2619.8050000000003</v>
      </c>
      <c r="N25" s="31">
        <v>2600</v>
      </c>
      <c r="O25" s="31">
        <f t="shared" si="15"/>
        <v>19.805000000000291</v>
      </c>
      <c r="P25" s="31">
        <v>0</v>
      </c>
      <c r="Q25" s="31">
        <v>1.0045566428973571</v>
      </c>
      <c r="R25" s="33">
        <f t="shared" si="16"/>
        <v>190.46358713736214</v>
      </c>
    </row>
    <row r="26" spans="1:18" s="34" customFormat="1" ht="15.75" x14ac:dyDescent="0.25">
      <c r="A26" s="5">
        <f t="shared" si="4"/>
        <v>19</v>
      </c>
      <c r="B26" s="26" t="s">
        <v>2</v>
      </c>
      <c r="C26" s="28">
        <f>+F25</f>
        <v>12000</v>
      </c>
      <c r="D26" s="29">
        <v>5000</v>
      </c>
      <c r="E26" s="29">
        <v>-7000</v>
      </c>
      <c r="F26" s="30">
        <f t="shared" si="12"/>
        <v>10000</v>
      </c>
      <c r="G26" s="31">
        <f t="shared" ref="G26:G35" si="17">+K25</f>
        <v>6240</v>
      </c>
      <c r="H26" s="31"/>
      <c r="I26" s="31">
        <f t="shared" si="13"/>
        <v>2600</v>
      </c>
      <c r="J26" s="31">
        <v>-3640</v>
      </c>
      <c r="K26" s="31">
        <f t="shared" si="14"/>
        <v>5200</v>
      </c>
      <c r="L26" s="32">
        <f t="shared" ref="L26:L35" si="18">+R25</f>
        <v>190.46358713736214</v>
      </c>
      <c r="M26" s="31">
        <v>2619.8050000000003</v>
      </c>
      <c r="N26" s="31">
        <v>2600</v>
      </c>
      <c r="O26" s="31">
        <f t="shared" si="15"/>
        <v>19.805000000000291</v>
      </c>
      <c r="P26" s="31">
        <v>0</v>
      </c>
      <c r="Q26" s="31">
        <v>1.1473763163820654</v>
      </c>
      <c r="R26" s="33">
        <f t="shared" si="16"/>
        <v>211.4159634537445</v>
      </c>
    </row>
    <row r="27" spans="1:18" s="34" customFormat="1" ht="15.75" x14ac:dyDescent="0.25">
      <c r="A27" s="5">
        <f t="shared" si="4"/>
        <v>20</v>
      </c>
      <c r="B27" s="26" t="s">
        <v>3</v>
      </c>
      <c r="C27" s="28">
        <f t="shared" ref="C27:C35" si="19">+F26</f>
        <v>10000</v>
      </c>
      <c r="D27" s="29">
        <v>5000</v>
      </c>
      <c r="E27" s="29">
        <v>-9000</v>
      </c>
      <c r="F27" s="30">
        <f t="shared" si="12"/>
        <v>6000</v>
      </c>
      <c r="G27" s="31">
        <f t="shared" si="17"/>
        <v>5200</v>
      </c>
      <c r="H27" s="31"/>
      <c r="I27" s="31">
        <f t="shared" si="13"/>
        <v>2600</v>
      </c>
      <c r="J27" s="31">
        <v>-4680</v>
      </c>
      <c r="K27" s="31">
        <f t="shared" si="14"/>
        <v>3120</v>
      </c>
      <c r="L27" s="32">
        <f t="shared" si="18"/>
        <v>211.4159634537445</v>
      </c>
      <c r="M27" s="31">
        <v>2619.8050000000003</v>
      </c>
      <c r="N27" s="31">
        <v>2600</v>
      </c>
      <c r="O27" s="31">
        <f t="shared" si="15"/>
        <v>19.805000000000291</v>
      </c>
      <c r="P27" s="31">
        <v>0</v>
      </c>
      <c r="Q27" s="31">
        <v>1.2567107684368615</v>
      </c>
      <c r="R27" s="33">
        <f t="shared" si="16"/>
        <v>232.47767422218163</v>
      </c>
    </row>
    <row r="28" spans="1:18" s="34" customFormat="1" ht="15.75" x14ac:dyDescent="0.25">
      <c r="A28" s="5">
        <f t="shared" si="4"/>
        <v>21</v>
      </c>
      <c r="B28" s="26" t="s">
        <v>4</v>
      </c>
      <c r="C28" s="28">
        <f t="shared" si="19"/>
        <v>6000</v>
      </c>
      <c r="D28" s="29">
        <v>5000</v>
      </c>
      <c r="E28" s="29">
        <v>-8000</v>
      </c>
      <c r="F28" s="30">
        <f t="shared" si="12"/>
        <v>3000</v>
      </c>
      <c r="G28" s="31">
        <f t="shared" si="17"/>
        <v>3120</v>
      </c>
      <c r="H28" s="31"/>
      <c r="I28" s="31">
        <f t="shared" si="13"/>
        <v>2600</v>
      </c>
      <c r="J28" s="31">
        <v>-4160</v>
      </c>
      <c r="K28" s="31">
        <f t="shared" si="14"/>
        <v>1560</v>
      </c>
      <c r="L28" s="32">
        <f t="shared" si="18"/>
        <v>232.47767422218163</v>
      </c>
      <c r="M28" s="31">
        <v>2619.8050000000003</v>
      </c>
      <c r="N28" s="31">
        <v>2600</v>
      </c>
      <c r="O28" s="31">
        <f t="shared" si="15"/>
        <v>19.805000000000291</v>
      </c>
      <c r="P28" s="31">
        <v>0</v>
      </c>
      <c r="Q28" s="31">
        <v>1.2338472959279487</v>
      </c>
      <c r="R28" s="33">
        <f t="shared" si="16"/>
        <v>253.51652151810987</v>
      </c>
    </row>
    <row r="29" spans="1:18" s="34" customFormat="1" ht="15.75" x14ac:dyDescent="0.25">
      <c r="A29" s="5">
        <f t="shared" si="4"/>
        <v>22</v>
      </c>
      <c r="B29" s="26" t="s">
        <v>5</v>
      </c>
      <c r="C29" s="28">
        <f t="shared" si="19"/>
        <v>3000</v>
      </c>
      <c r="D29" s="29">
        <v>5000</v>
      </c>
      <c r="E29" s="29">
        <v>-7000</v>
      </c>
      <c r="F29" s="30">
        <f t="shared" si="12"/>
        <v>1000</v>
      </c>
      <c r="G29" s="31">
        <f t="shared" si="17"/>
        <v>1560</v>
      </c>
      <c r="H29" s="31"/>
      <c r="I29" s="31">
        <f t="shared" si="13"/>
        <v>2600</v>
      </c>
      <c r="J29" s="31">
        <v>-3640</v>
      </c>
      <c r="K29" s="31">
        <f t="shared" si="14"/>
        <v>520</v>
      </c>
      <c r="L29" s="32">
        <f t="shared" si="18"/>
        <v>253.51652151810987</v>
      </c>
      <c r="M29" s="31">
        <v>2619.8050000000003</v>
      </c>
      <c r="N29" s="31">
        <v>2600</v>
      </c>
      <c r="O29" s="31">
        <f t="shared" si="15"/>
        <v>19.805000000000291</v>
      </c>
      <c r="P29" s="31">
        <v>0</v>
      </c>
      <c r="Q29" s="31">
        <v>1.4753796725464536</v>
      </c>
      <c r="R29" s="33">
        <f t="shared" si="16"/>
        <v>274.79690119065663</v>
      </c>
    </row>
    <row r="30" spans="1:18" s="34" customFormat="1" ht="15.75" x14ac:dyDescent="0.25">
      <c r="A30" s="5">
        <f t="shared" si="4"/>
        <v>23</v>
      </c>
      <c r="B30" s="26" t="s">
        <v>6</v>
      </c>
      <c r="C30" s="28">
        <f t="shared" si="19"/>
        <v>1000</v>
      </c>
      <c r="D30" s="29">
        <v>8000</v>
      </c>
      <c r="E30" s="29">
        <v>-6000</v>
      </c>
      <c r="F30" s="30">
        <f t="shared" si="12"/>
        <v>3000</v>
      </c>
      <c r="G30" s="31">
        <f t="shared" si="17"/>
        <v>520</v>
      </c>
      <c r="H30" s="31"/>
      <c r="I30" s="31">
        <f t="shared" si="13"/>
        <v>4160</v>
      </c>
      <c r="J30" s="31">
        <v>-3120</v>
      </c>
      <c r="K30" s="31">
        <f t="shared" si="14"/>
        <v>1560</v>
      </c>
      <c r="L30" s="32">
        <f t="shared" si="18"/>
        <v>274.79690119065663</v>
      </c>
      <c r="M30" s="31">
        <v>4191.6880000000001</v>
      </c>
      <c r="N30" s="31">
        <v>4160</v>
      </c>
      <c r="O30" s="31">
        <f t="shared" si="15"/>
        <v>31.688000000000102</v>
      </c>
      <c r="P30" s="31">
        <v>0</v>
      </c>
      <c r="Q30" s="31">
        <v>1.5970788346781859</v>
      </c>
      <c r="R30" s="33">
        <f t="shared" si="16"/>
        <v>308.08198002533493</v>
      </c>
    </row>
    <row r="31" spans="1:18" s="34" customFormat="1" ht="15.75" x14ac:dyDescent="0.25">
      <c r="A31" s="5">
        <f t="shared" si="4"/>
        <v>24</v>
      </c>
      <c r="B31" s="26" t="s">
        <v>7</v>
      </c>
      <c r="C31" s="28">
        <f t="shared" si="19"/>
        <v>3000</v>
      </c>
      <c r="D31" s="29">
        <v>8000</v>
      </c>
      <c r="E31" s="29">
        <v>-6000</v>
      </c>
      <c r="F31" s="30">
        <f t="shared" si="12"/>
        <v>5000</v>
      </c>
      <c r="G31" s="31">
        <f t="shared" si="17"/>
        <v>1560</v>
      </c>
      <c r="H31" s="31"/>
      <c r="I31" s="31">
        <f t="shared" si="13"/>
        <v>4160</v>
      </c>
      <c r="J31" s="31">
        <v>-3120</v>
      </c>
      <c r="K31" s="31">
        <f t="shared" si="14"/>
        <v>2600</v>
      </c>
      <c r="L31" s="32">
        <f t="shared" si="18"/>
        <v>308.08198002533493</v>
      </c>
      <c r="M31" s="31">
        <v>4191.6880000000001</v>
      </c>
      <c r="N31" s="31">
        <v>4160</v>
      </c>
      <c r="O31" s="31">
        <f t="shared" si="15"/>
        <v>31.688000000000102</v>
      </c>
      <c r="P31" s="31">
        <v>0</v>
      </c>
      <c r="Q31" s="31">
        <v>1.8252499191217972</v>
      </c>
      <c r="R31" s="33">
        <f t="shared" si="16"/>
        <v>341.59522994445683</v>
      </c>
    </row>
    <row r="32" spans="1:18" s="34" customFormat="1" ht="15.75" x14ac:dyDescent="0.25">
      <c r="A32" s="5">
        <f t="shared" si="4"/>
        <v>25</v>
      </c>
      <c r="B32" s="26" t="s">
        <v>8</v>
      </c>
      <c r="C32" s="28">
        <f t="shared" si="19"/>
        <v>5000</v>
      </c>
      <c r="D32" s="29">
        <v>8000</v>
      </c>
      <c r="E32" s="29">
        <v>-4000</v>
      </c>
      <c r="F32" s="30">
        <f t="shared" si="12"/>
        <v>9000</v>
      </c>
      <c r="G32" s="31">
        <f t="shared" si="17"/>
        <v>2600</v>
      </c>
      <c r="H32" s="31"/>
      <c r="I32" s="31">
        <f t="shared" si="13"/>
        <v>4160</v>
      </c>
      <c r="J32" s="31">
        <v>-2080</v>
      </c>
      <c r="K32" s="31">
        <f t="shared" si="14"/>
        <v>4680</v>
      </c>
      <c r="L32" s="32">
        <f t="shared" si="18"/>
        <v>341.59522994445683</v>
      </c>
      <c r="M32" s="31">
        <v>4191.6880000000001</v>
      </c>
      <c r="N32" s="31">
        <v>4160</v>
      </c>
      <c r="O32" s="31">
        <f t="shared" si="15"/>
        <v>31.688000000000102</v>
      </c>
      <c r="P32" s="31">
        <v>0</v>
      </c>
      <c r="Q32" s="31">
        <v>1.935662944267228</v>
      </c>
      <c r="R32" s="33">
        <f t="shared" si="16"/>
        <v>375.21889288872416</v>
      </c>
    </row>
    <row r="33" spans="1:18" s="34" customFormat="1" ht="15.75" x14ac:dyDescent="0.25">
      <c r="A33" s="5">
        <f t="shared" si="4"/>
        <v>26</v>
      </c>
      <c r="B33" s="26" t="s">
        <v>9</v>
      </c>
      <c r="C33" s="28">
        <f t="shared" si="19"/>
        <v>9000</v>
      </c>
      <c r="D33" s="29">
        <v>8000</v>
      </c>
      <c r="E33" s="29">
        <v>-4000</v>
      </c>
      <c r="F33" s="30">
        <f t="shared" si="12"/>
        <v>13000</v>
      </c>
      <c r="G33" s="31">
        <f t="shared" si="17"/>
        <v>4680</v>
      </c>
      <c r="H33" s="31"/>
      <c r="I33" s="31">
        <f t="shared" si="13"/>
        <v>4160</v>
      </c>
      <c r="J33" s="31">
        <v>-2080</v>
      </c>
      <c r="K33" s="31">
        <f t="shared" si="14"/>
        <v>6760</v>
      </c>
      <c r="L33" s="32">
        <f t="shared" si="18"/>
        <v>375.21889288872416</v>
      </c>
      <c r="M33" s="31">
        <v>4191.6880000000001</v>
      </c>
      <c r="N33" s="31">
        <v>4160</v>
      </c>
      <c r="O33" s="31">
        <f t="shared" si="15"/>
        <v>31.688000000000102</v>
      </c>
      <c r="P33" s="31">
        <v>0</v>
      </c>
      <c r="Q33" s="31">
        <v>2.1751201656971411</v>
      </c>
      <c r="R33" s="33">
        <f t="shared" si="16"/>
        <v>409.0820130544214</v>
      </c>
    </row>
    <row r="34" spans="1:18" s="34" customFormat="1" ht="15.75" x14ac:dyDescent="0.25">
      <c r="A34" s="5">
        <f t="shared" si="4"/>
        <v>27</v>
      </c>
      <c r="B34" s="26" t="s">
        <v>10</v>
      </c>
      <c r="C34" s="28">
        <f t="shared" si="19"/>
        <v>13000</v>
      </c>
      <c r="D34" s="29">
        <v>8000</v>
      </c>
      <c r="E34" s="29">
        <v>-4000</v>
      </c>
      <c r="F34" s="30">
        <f t="shared" si="12"/>
        <v>17000</v>
      </c>
      <c r="G34" s="31">
        <f t="shared" si="17"/>
        <v>6760</v>
      </c>
      <c r="H34" s="31"/>
      <c r="I34" s="31">
        <f t="shared" si="13"/>
        <v>4160</v>
      </c>
      <c r="J34" s="31">
        <v>-2080</v>
      </c>
      <c r="K34" s="31">
        <f t="shared" si="14"/>
        <v>8840</v>
      </c>
      <c r="L34" s="32">
        <f t="shared" si="18"/>
        <v>409.0820130544214</v>
      </c>
      <c r="M34" s="31">
        <v>4191.6880000000001</v>
      </c>
      <c r="N34" s="31">
        <v>4160</v>
      </c>
      <c r="O34" s="31">
        <f t="shared" si="15"/>
        <v>31.688000000000102</v>
      </c>
      <c r="P34" s="31">
        <v>0</v>
      </c>
      <c r="Q34" s="31">
        <v>2.3500552889848128</v>
      </c>
      <c r="R34" s="33">
        <f t="shared" si="16"/>
        <v>443.12006834340633</v>
      </c>
    </row>
    <row r="35" spans="1:18" s="34" customFormat="1" ht="15.75" x14ac:dyDescent="0.25">
      <c r="A35" s="5">
        <f t="shared" si="4"/>
        <v>28</v>
      </c>
      <c r="B35" s="26" t="s">
        <v>11</v>
      </c>
      <c r="C35" s="28">
        <f t="shared" si="19"/>
        <v>17000</v>
      </c>
      <c r="D35" s="29">
        <v>8000</v>
      </c>
      <c r="E35" s="29">
        <v>-4000</v>
      </c>
      <c r="F35" s="30">
        <f t="shared" si="12"/>
        <v>21000</v>
      </c>
      <c r="G35" s="31">
        <f t="shared" si="17"/>
        <v>8840</v>
      </c>
      <c r="H35" s="31"/>
      <c r="I35" s="31">
        <f t="shared" si="13"/>
        <v>4160</v>
      </c>
      <c r="J35" s="31">
        <v>-2080</v>
      </c>
      <c r="K35" s="31">
        <f t="shared" si="14"/>
        <v>10920</v>
      </c>
      <c r="L35" s="32">
        <f t="shared" si="18"/>
        <v>443.12006834340633</v>
      </c>
      <c r="M35" s="31">
        <v>4191.6880000000001</v>
      </c>
      <c r="N35" s="31">
        <v>4160</v>
      </c>
      <c r="O35" s="31">
        <f t="shared" si="15"/>
        <v>31.688000000000102</v>
      </c>
      <c r="P35" s="31">
        <v>0</v>
      </c>
      <c r="Q35" s="31">
        <v>2.4435391086507914</v>
      </c>
      <c r="R35" s="33">
        <f t="shared" si="16"/>
        <v>477.25160745205721</v>
      </c>
    </row>
    <row r="36" spans="1:18" s="34" customFormat="1" ht="15.75" x14ac:dyDescent="0.25">
      <c r="A36" s="5">
        <f t="shared" si="4"/>
        <v>29</v>
      </c>
      <c r="B36" s="35" t="s">
        <v>12</v>
      </c>
      <c r="C36" s="36">
        <f>+C24</f>
        <v>11000</v>
      </c>
      <c r="D36" s="37">
        <f>SUM(D24:D35)</f>
        <v>78000</v>
      </c>
      <c r="E36" s="37">
        <f>SUM(E24:E35)</f>
        <v>-68000</v>
      </c>
      <c r="F36" s="38">
        <f>+C36+D36+E36</f>
        <v>21000</v>
      </c>
      <c r="G36" s="39">
        <f>+G24</f>
        <v>5610</v>
      </c>
      <c r="H36" s="39">
        <f>+H24</f>
        <v>110</v>
      </c>
      <c r="I36" s="39">
        <f>SUM(I24:I35)</f>
        <v>40560</v>
      </c>
      <c r="J36" s="39">
        <f>SUM(J24:J35)</f>
        <v>-35360</v>
      </c>
      <c r="K36" s="39">
        <f>+G36+H36+I36+J36</f>
        <v>10920</v>
      </c>
      <c r="L36" s="40">
        <f>+L24</f>
        <v>258.42239726027395</v>
      </c>
      <c r="M36" s="39">
        <f>SUM(M24:M35)</f>
        <v>40868.958000000013</v>
      </c>
      <c r="N36" s="39">
        <f>SUM(N24:N35)</f>
        <v>40560</v>
      </c>
      <c r="O36" s="39">
        <f>SUM(O24:O35)</f>
        <v>308.95800000000236</v>
      </c>
      <c r="P36" s="39">
        <f>SUM(P24:P35)</f>
        <v>-110</v>
      </c>
      <c r="Q36" s="39">
        <f>SUM(Q24:Q35)</f>
        <v>19.871210191780925</v>
      </c>
      <c r="R36" s="41">
        <f>+R35</f>
        <v>477.25160745205721</v>
      </c>
    </row>
    <row r="37" spans="1:18" s="53" customFormat="1" ht="13.5" thickBot="1" x14ac:dyDescent="0.25">
      <c r="A37" s="5">
        <f t="shared" si="4"/>
        <v>30</v>
      </c>
      <c r="B37" s="54" t="s">
        <v>36</v>
      </c>
      <c r="C37" s="55"/>
      <c r="D37" s="56"/>
      <c r="E37" s="57"/>
      <c r="F37" s="58"/>
      <c r="G37" s="59">
        <f>G24/C24*100</f>
        <v>51</v>
      </c>
      <c r="H37" s="60"/>
      <c r="I37" s="59">
        <f>I36/D36*100</f>
        <v>52</v>
      </c>
      <c r="J37" s="59">
        <f>J36/E36*100</f>
        <v>52</v>
      </c>
      <c r="K37" s="60">
        <f>K24/F24*100</f>
        <v>52</v>
      </c>
      <c r="L37" s="61"/>
      <c r="M37" s="59">
        <f>M36/D36*100</f>
        <v>52.396100000000011</v>
      </c>
      <c r="N37" s="59">
        <f>N36/D36*100</f>
        <v>52</v>
      </c>
      <c r="O37" s="62"/>
      <c r="P37" s="63"/>
      <c r="Q37" s="63"/>
      <c r="R37" s="64"/>
    </row>
    <row r="38" spans="1:18" s="34" customFormat="1" ht="15.75" x14ac:dyDescent="0.25">
      <c r="A38" s="5">
        <f t="shared" si="4"/>
        <v>31</v>
      </c>
      <c r="B38" s="65">
        <v>2023</v>
      </c>
      <c r="C38" s="66"/>
      <c r="D38" s="67"/>
      <c r="E38" s="67"/>
      <c r="F38" s="68"/>
      <c r="G38" s="69"/>
      <c r="H38" s="70"/>
      <c r="I38" s="70"/>
      <c r="J38" s="70"/>
      <c r="K38" s="70"/>
      <c r="L38" s="69"/>
      <c r="M38" s="70"/>
      <c r="N38" s="70"/>
      <c r="O38" s="70"/>
      <c r="P38" s="70"/>
      <c r="Q38" s="70"/>
      <c r="R38" s="71"/>
    </row>
    <row r="39" spans="1:18" s="34" customFormat="1" ht="15.75" x14ac:dyDescent="0.25">
      <c r="A39" s="5">
        <f>+A38+1</f>
        <v>32</v>
      </c>
      <c r="B39" s="26" t="s">
        <v>0</v>
      </c>
      <c r="C39" s="28">
        <f>+F35</f>
        <v>21000</v>
      </c>
      <c r="D39" s="29">
        <v>8000</v>
      </c>
      <c r="E39" s="29">
        <v>-8000</v>
      </c>
      <c r="F39" s="30">
        <f t="shared" ref="F39:F50" si="20">SUM(C39:E39)</f>
        <v>21000</v>
      </c>
      <c r="G39" s="31">
        <f>+K35</f>
        <v>10920</v>
      </c>
      <c r="H39" s="31">
        <v>253.78497662671285</v>
      </c>
      <c r="I39" s="31">
        <f t="shared" ref="I39:I50" si="21">+N39</f>
        <v>4256.6799910958907</v>
      </c>
      <c r="J39" s="31">
        <v>-4256.6799910958907</v>
      </c>
      <c r="K39" s="31">
        <f t="shared" ref="K39:K50" si="22">SUM(G39:J39)</f>
        <v>11173.784976626714</v>
      </c>
      <c r="L39" s="32">
        <f>+R36</f>
        <v>477.25160745205721</v>
      </c>
      <c r="M39" s="31">
        <v>4264.6233712000012</v>
      </c>
      <c r="N39" s="31">
        <v>4256.6799910958907</v>
      </c>
      <c r="O39" s="31">
        <f t="shared" ref="O39:O50" si="23">+M39-N39</f>
        <v>7.9433801041104743</v>
      </c>
      <c r="P39" s="31">
        <f>-H39</f>
        <v>-253.78497662671285</v>
      </c>
      <c r="Q39" s="31">
        <v>2.6346903808654667</v>
      </c>
      <c r="R39" s="33">
        <f t="shared" ref="R39:R50" si="24">+O39+Q39+P39+L39</f>
        <v>234.04470131032031</v>
      </c>
    </row>
    <row r="40" spans="1:18" s="34" customFormat="1" ht="15.75" x14ac:dyDescent="0.25">
      <c r="A40" s="5">
        <f t="shared" si="4"/>
        <v>33</v>
      </c>
      <c r="B40" s="26" t="s">
        <v>1</v>
      </c>
      <c r="C40" s="28">
        <f>+F39</f>
        <v>21000</v>
      </c>
      <c r="D40" s="29">
        <v>11000</v>
      </c>
      <c r="E40" s="29">
        <v>-10000</v>
      </c>
      <c r="F40" s="30">
        <f t="shared" si="20"/>
        <v>22000</v>
      </c>
      <c r="G40" s="31">
        <f>+K39</f>
        <v>11173.784976626714</v>
      </c>
      <c r="H40" s="31"/>
      <c r="I40" s="31">
        <f t="shared" si="21"/>
        <v>5852.9349877568493</v>
      </c>
      <c r="J40" s="31">
        <v>-5320.8499888698625</v>
      </c>
      <c r="K40" s="31">
        <f t="shared" si="22"/>
        <v>11705.8699755137</v>
      </c>
      <c r="L40" s="32">
        <f>+R39</f>
        <v>234.04470131032031</v>
      </c>
      <c r="M40" s="31">
        <v>5863.8571354000014</v>
      </c>
      <c r="N40" s="31">
        <v>5852.9349877568493</v>
      </c>
      <c r="O40" s="31">
        <f t="shared" si="23"/>
        <v>10.92214764315213</v>
      </c>
      <c r="P40" s="31">
        <v>0</v>
      </c>
      <c r="Q40" s="31">
        <v>1.2946512581276262</v>
      </c>
      <c r="R40" s="33">
        <f t="shared" si="24"/>
        <v>246.26150021160007</v>
      </c>
    </row>
    <row r="41" spans="1:18" s="34" customFormat="1" ht="15.75" x14ac:dyDescent="0.25">
      <c r="A41" s="5">
        <f t="shared" si="4"/>
        <v>34</v>
      </c>
      <c r="B41" s="26" t="s">
        <v>2</v>
      </c>
      <c r="C41" s="28">
        <f>+F40</f>
        <v>22000</v>
      </c>
      <c r="D41" s="29">
        <v>11000</v>
      </c>
      <c r="E41" s="29">
        <v>-14000</v>
      </c>
      <c r="F41" s="30">
        <f t="shared" si="20"/>
        <v>19000</v>
      </c>
      <c r="G41" s="31">
        <f t="shared" ref="G41:G50" si="25">+K40</f>
        <v>11705.8699755137</v>
      </c>
      <c r="H41" s="31"/>
      <c r="I41" s="31">
        <f t="shared" si="21"/>
        <v>5852.9349877568493</v>
      </c>
      <c r="J41" s="31">
        <v>-7449.1899844178079</v>
      </c>
      <c r="K41" s="31">
        <f t="shared" si="22"/>
        <v>10109.614978852744</v>
      </c>
      <c r="L41" s="32">
        <f t="shared" ref="L41:L50" si="26">+R40</f>
        <v>246.26150021160007</v>
      </c>
      <c r="M41" s="31">
        <v>5863.8571354000014</v>
      </c>
      <c r="N41" s="31">
        <v>5852.9349877568493</v>
      </c>
      <c r="O41" s="31">
        <f t="shared" si="23"/>
        <v>10.92214764315213</v>
      </c>
      <c r="P41" s="31">
        <v>0</v>
      </c>
      <c r="Q41" s="31">
        <v>1.3981025397938485</v>
      </c>
      <c r="R41" s="33">
        <f t="shared" si="24"/>
        <v>258.58175039454602</v>
      </c>
    </row>
    <row r="42" spans="1:18" s="34" customFormat="1" ht="15.75" x14ac:dyDescent="0.25">
      <c r="A42" s="5">
        <f t="shared" si="4"/>
        <v>35</v>
      </c>
      <c r="B42" s="26" t="s">
        <v>3</v>
      </c>
      <c r="C42" s="28">
        <f t="shared" ref="C42:C50" si="27">+F41</f>
        <v>19000</v>
      </c>
      <c r="D42" s="29">
        <v>11000</v>
      </c>
      <c r="E42" s="29">
        <v>-18000</v>
      </c>
      <c r="F42" s="30">
        <f t="shared" si="20"/>
        <v>12000</v>
      </c>
      <c r="G42" s="31">
        <f t="shared" si="25"/>
        <v>10109.614978852744</v>
      </c>
      <c r="H42" s="31"/>
      <c r="I42" s="31">
        <f t="shared" si="21"/>
        <v>5852.9349877568493</v>
      </c>
      <c r="J42" s="31">
        <v>-9577.529979965755</v>
      </c>
      <c r="K42" s="31">
        <f t="shared" si="22"/>
        <v>6385.0199866438379</v>
      </c>
      <c r="L42" s="32">
        <f t="shared" si="26"/>
        <v>258.58175039454602</v>
      </c>
      <c r="M42" s="31">
        <v>5863.8571354000014</v>
      </c>
      <c r="N42" s="31">
        <v>5852.9349877568493</v>
      </c>
      <c r="O42" s="31">
        <f t="shared" si="23"/>
        <v>10.92214764315213</v>
      </c>
      <c r="P42" s="31">
        <v>0</v>
      </c>
      <c r="Q42" s="31">
        <v>1.4583987795224824</v>
      </c>
      <c r="R42" s="33">
        <f t="shared" si="24"/>
        <v>270.96229681722065</v>
      </c>
    </row>
    <row r="43" spans="1:18" s="34" customFormat="1" ht="15.75" x14ac:dyDescent="0.25">
      <c r="A43" s="5">
        <f t="shared" si="4"/>
        <v>36</v>
      </c>
      <c r="B43" s="26" t="s">
        <v>4</v>
      </c>
      <c r="C43" s="28">
        <f t="shared" si="27"/>
        <v>12000</v>
      </c>
      <c r="D43" s="29">
        <v>11000</v>
      </c>
      <c r="E43" s="29">
        <v>-16000</v>
      </c>
      <c r="F43" s="30">
        <f t="shared" si="20"/>
        <v>7000</v>
      </c>
      <c r="G43" s="31">
        <f t="shared" si="25"/>
        <v>6385.0199866438379</v>
      </c>
      <c r="H43" s="31"/>
      <c r="I43" s="31">
        <f t="shared" si="21"/>
        <v>5852.9349877568493</v>
      </c>
      <c r="J43" s="31">
        <v>-8513.3599821917815</v>
      </c>
      <c r="K43" s="31">
        <f t="shared" si="22"/>
        <v>3724.5949922089058</v>
      </c>
      <c r="L43" s="32">
        <f t="shared" si="26"/>
        <v>270.96229681722065</v>
      </c>
      <c r="M43" s="31">
        <v>5863.8571354000014</v>
      </c>
      <c r="N43" s="31">
        <v>5852.9349877568493</v>
      </c>
      <c r="O43" s="31">
        <f t="shared" si="23"/>
        <v>10.92214764315213</v>
      </c>
      <c r="P43" s="31">
        <v>0</v>
      </c>
      <c r="Q43" s="31">
        <v>1.371724533517138</v>
      </c>
      <c r="R43" s="33">
        <f t="shared" si="24"/>
        <v>283.2561689938899</v>
      </c>
    </row>
    <row r="44" spans="1:18" s="34" customFormat="1" ht="15.75" x14ac:dyDescent="0.25">
      <c r="A44" s="5">
        <f t="shared" si="4"/>
        <v>37</v>
      </c>
      <c r="B44" s="26" t="s">
        <v>5</v>
      </c>
      <c r="C44" s="28">
        <f t="shared" si="27"/>
        <v>7000</v>
      </c>
      <c r="D44" s="29">
        <v>11000</v>
      </c>
      <c r="E44" s="29">
        <v>-14000</v>
      </c>
      <c r="F44" s="30">
        <f t="shared" si="20"/>
        <v>4000</v>
      </c>
      <c r="G44" s="31">
        <f t="shared" si="25"/>
        <v>3724.5949922089058</v>
      </c>
      <c r="H44" s="31"/>
      <c r="I44" s="31">
        <f t="shared" si="21"/>
        <v>5852.9349877568493</v>
      </c>
      <c r="J44" s="31">
        <v>-7449.1899844178079</v>
      </c>
      <c r="K44" s="31">
        <f t="shared" si="22"/>
        <v>2128.3399955479472</v>
      </c>
      <c r="L44" s="32">
        <f t="shared" si="26"/>
        <v>283.2561689938899</v>
      </c>
      <c r="M44" s="31">
        <v>5863.8571354000014</v>
      </c>
      <c r="N44" s="31">
        <v>5852.9349877568493</v>
      </c>
      <c r="O44" s="31">
        <f t="shared" si="23"/>
        <v>10.92214764315213</v>
      </c>
      <c r="P44" s="31">
        <v>0</v>
      </c>
      <c r="Q44" s="31">
        <v>1.5789912589797512</v>
      </c>
      <c r="R44" s="33">
        <f t="shared" si="24"/>
        <v>295.75730789602176</v>
      </c>
    </row>
    <row r="45" spans="1:18" s="34" customFormat="1" ht="15.75" x14ac:dyDescent="0.25">
      <c r="A45" s="5">
        <f t="shared" si="4"/>
        <v>38</v>
      </c>
      <c r="B45" s="26" t="s">
        <v>6</v>
      </c>
      <c r="C45" s="28">
        <f t="shared" si="27"/>
        <v>4000</v>
      </c>
      <c r="D45" s="29">
        <v>11000</v>
      </c>
      <c r="E45" s="29">
        <v>-10000</v>
      </c>
      <c r="F45" s="30">
        <f t="shared" si="20"/>
        <v>5000</v>
      </c>
      <c r="G45" s="31">
        <f t="shared" si="25"/>
        <v>2128.3399955479472</v>
      </c>
      <c r="H45" s="31"/>
      <c r="I45" s="31">
        <f t="shared" si="21"/>
        <v>5852.9349877568493</v>
      </c>
      <c r="J45" s="31">
        <v>-5320.8499888698625</v>
      </c>
      <c r="K45" s="31">
        <f t="shared" si="22"/>
        <v>2660.424994434934</v>
      </c>
      <c r="L45" s="32">
        <f t="shared" si="26"/>
        <v>295.75730789602176</v>
      </c>
      <c r="M45" s="31">
        <v>5863.8571354000014</v>
      </c>
      <c r="N45" s="31">
        <v>5852.9349877568493</v>
      </c>
      <c r="O45" s="31">
        <f t="shared" si="23"/>
        <v>10.92214764315213</v>
      </c>
      <c r="P45" s="31">
        <v>0</v>
      </c>
      <c r="Q45" s="31">
        <v>1.5864072568145668</v>
      </c>
      <c r="R45" s="33">
        <f t="shared" si="24"/>
        <v>308.26586279598848</v>
      </c>
    </row>
    <row r="46" spans="1:18" s="34" customFormat="1" ht="15.75" x14ac:dyDescent="0.25">
      <c r="A46" s="5">
        <f t="shared" si="4"/>
        <v>39</v>
      </c>
      <c r="B46" s="26" t="s">
        <v>7</v>
      </c>
      <c r="C46" s="28">
        <f t="shared" si="27"/>
        <v>5000</v>
      </c>
      <c r="D46" s="29">
        <v>11000</v>
      </c>
      <c r="E46" s="29">
        <v>-10000</v>
      </c>
      <c r="F46" s="30">
        <f t="shared" si="20"/>
        <v>6000</v>
      </c>
      <c r="G46" s="31">
        <f t="shared" si="25"/>
        <v>2660.424994434934</v>
      </c>
      <c r="H46" s="31"/>
      <c r="I46" s="31">
        <f t="shared" si="21"/>
        <v>5852.9349877568493</v>
      </c>
      <c r="J46" s="31">
        <v>-5320.8499888698625</v>
      </c>
      <c r="K46" s="31">
        <f t="shared" si="22"/>
        <v>3192.5099933219208</v>
      </c>
      <c r="L46" s="32">
        <f t="shared" si="26"/>
        <v>308.26586279598848</v>
      </c>
      <c r="M46" s="31">
        <v>5863.8571354000014</v>
      </c>
      <c r="N46" s="31">
        <v>5852.9349877568493</v>
      </c>
      <c r="O46" s="31">
        <f t="shared" si="23"/>
        <v>10.92214764315213</v>
      </c>
      <c r="P46" s="31">
        <v>0</v>
      </c>
      <c r="Q46" s="31">
        <v>1.69958373843702</v>
      </c>
      <c r="R46" s="33">
        <f t="shared" si="24"/>
        <v>320.88759417757763</v>
      </c>
    </row>
    <row r="47" spans="1:18" s="34" customFormat="1" ht="15.75" x14ac:dyDescent="0.25">
      <c r="A47" s="5">
        <f t="shared" si="4"/>
        <v>40</v>
      </c>
      <c r="B47" s="26" t="s">
        <v>8</v>
      </c>
      <c r="C47" s="28">
        <f t="shared" si="27"/>
        <v>6000</v>
      </c>
      <c r="D47" s="29">
        <v>11000</v>
      </c>
      <c r="E47" s="29">
        <v>-8000</v>
      </c>
      <c r="F47" s="30">
        <f t="shared" si="20"/>
        <v>9000</v>
      </c>
      <c r="G47" s="31">
        <f t="shared" si="25"/>
        <v>3192.5099933219208</v>
      </c>
      <c r="H47" s="31"/>
      <c r="I47" s="31">
        <f t="shared" si="21"/>
        <v>5852.9349877568493</v>
      </c>
      <c r="J47" s="31">
        <v>-4256.6799910958907</v>
      </c>
      <c r="K47" s="31">
        <f t="shared" si="22"/>
        <v>4788.7649899828793</v>
      </c>
      <c r="L47" s="32">
        <f t="shared" si="26"/>
        <v>320.88759417757763</v>
      </c>
      <c r="M47" s="31">
        <v>5863.8571354000014</v>
      </c>
      <c r="N47" s="31">
        <v>5852.9349877568493</v>
      </c>
      <c r="O47" s="31">
        <f t="shared" si="23"/>
        <v>10.92214764315213</v>
      </c>
      <c r="P47" s="31">
        <v>0</v>
      </c>
      <c r="Q47" s="31">
        <v>1.7031096562893429</v>
      </c>
      <c r="R47" s="33">
        <f t="shared" si="24"/>
        <v>333.51285147701913</v>
      </c>
    </row>
    <row r="48" spans="1:18" s="34" customFormat="1" ht="15.75" x14ac:dyDescent="0.25">
      <c r="A48" s="5">
        <f t="shared" si="4"/>
        <v>41</v>
      </c>
      <c r="B48" s="26" t="s">
        <v>9</v>
      </c>
      <c r="C48" s="28">
        <f t="shared" si="27"/>
        <v>9000</v>
      </c>
      <c r="D48" s="29">
        <v>11000</v>
      </c>
      <c r="E48" s="29">
        <v>-8000</v>
      </c>
      <c r="F48" s="30">
        <f t="shared" si="20"/>
        <v>12000</v>
      </c>
      <c r="G48" s="31">
        <f t="shared" si="25"/>
        <v>4788.7649899828793</v>
      </c>
      <c r="H48" s="31"/>
      <c r="I48" s="31">
        <f t="shared" si="21"/>
        <v>5852.9349877568493</v>
      </c>
      <c r="J48" s="31">
        <v>-4256.6799910958907</v>
      </c>
      <c r="K48" s="31">
        <f t="shared" si="22"/>
        <v>6385.0199866438379</v>
      </c>
      <c r="L48" s="32">
        <f t="shared" si="26"/>
        <v>333.51285147701913</v>
      </c>
      <c r="M48" s="31">
        <v>5863.8571354000014</v>
      </c>
      <c r="N48" s="31">
        <v>5852.9349877568493</v>
      </c>
      <c r="O48" s="31">
        <f t="shared" si="23"/>
        <v>10.92214764315213</v>
      </c>
      <c r="P48" s="31">
        <v>0</v>
      </c>
      <c r="Q48" s="31">
        <v>1.8201762178942889</v>
      </c>
      <c r="R48" s="33">
        <f t="shared" si="24"/>
        <v>346.25517533806556</v>
      </c>
    </row>
    <row r="49" spans="1:18" s="34" customFormat="1" ht="15.75" x14ac:dyDescent="0.25">
      <c r="A49" s="5">
        <f t="shared" si="4"/>
        <v>42</v>
      </c>
      <c r="B49" s="26" t="s">
        <v>10</v>
      </c>
      <c r="C49" s="28">
        <f t="shared" si="27"/>
        <v>12000</v>
      </c>
      <c r="D49" s="29">
        <v>11000</v>
      </c>
      <c r="E49" s="29">
        <v>-8000</v>
      </c>
      <c r="F49" s="30">
        <f t="shared" si="20"/>
        <v>15000</v>
      </c>
      <c r="G49" s="31">
        <f t="shared" si="25"/>
        <v>6385.0199866438379</v>
      </c>
      <c r="H49" s="31"/>
      <c r="I49" s="31">
        <f t="shared" si="21"/>
        <v>5852.9349877568493</v>
      </c>
      <c r="J49" s="31">
        <v>-4256.6799910958907</v>
      </c>
      <c r="K49" s="31">
        <f t="shared" si="22"/>
        <v>7981.2749833047965</v>
      </c>
      <c r="L49" s="32">
        <f t="shared" si="26"/>
        <v>346.25517533806556</v>
      </c>
      <c r="M49" s="31">
        <v>5863.8571354000014</v>
      </c>
      <c r="N49" s="31">
        <v>5852.9349877568493</v>
      </c>
      <c r="O49" s="31">
        <f t="shared" si="23"/>
        <v>10.92214764315213</v>
      </c>
      <c r="P49" s="31">
        <v>0</v>
      </c>
      <c r="Q49" s="31">
        <v>1.8804724576229233</v>
      </c>
      <c r="R49" s="33">
        <f t="shared" si="24"/>
        <v>359.05779543884063</v>
      </c>
    </row>
    <row r="50" spans="1:18" s="34" customFormat="1" ht="15.75" x14ac:dyDescent="0.25">
      <c r="A50" s="5">
        <f t="shared" si="4"/>
        <v>43</v>
      </c>
      <c r="B50" s="26" t="s">
        <v>11</v>
      </c>
      <c r="C50" s="28">
        <f t="shared" si="27"/>
        <v>15000</v>
      </c>
      <c r="D50" s="29">
        <v>11000</v>
      </c>
      <c r="E50" s="29">
        <v>-8000</v>
      </c>
      <c r="F50" s="30">
        <f t="shared" si="20"/>
        <v>18000</v>
      </c>
      <c r="G50" s="31">
        <f t="shared" si="25"/>
        <v>7981.2749833047965</v>
      </c>
      <c r="H50" s="31"/>
      <c r="I50" s="31">
        <f t="shared" si="21"/>
        <v>5852.9349877568493</v>
      </c>
      <c r="J50" s="31">
        <v>-4256.6799910958907</v>
      </c>
      <c r="K50" s="31">
        <f t="shared" si="22"/>
        <v>9577.529979965755</v>
      </c>
      <c r="L50" s="32">
        <f t="shared" si="26"/>
        <v>359.05779543884063</v>
      </c>
      <c r="M50" s="31">
        <v>5863.8571354000014</v>
      </c>
      <c r="N50" s="31">
        <v>5852.9349877568493</v>
      </c>
      <c r="O50" s="31">
        <f t="shared" si="23"/>
        <v>10.92214764315213</v>
      </c>
      <c r="P50" s="31">
        <v>0</v>
      </c>
      <c r="Q50" s="31">
        <v>1.8781632555015073</v>
      </c>
      <c r="R50" s="33">
        <f t="shared" si="24"/>
        <v>371.85810633749429</v>
      </c>
    </row>
    <row r="51" spans="1:18" s="34" customFormat="1" ht="15.75" x14ac:dyDescent="0.25">
      <c r="A51" s="5">
        <f t="shared" si="4"/>
        <v>44</v>
      </c>
      <c r="B51" s="35" t="s">
        <v>12</v>
      </c>
      <c r="C51" s="36">
        <f>+C39</f>
        <v>21000</v>
      </c>
      <c r="D51" s="37">
        <f>SUM(D39:D50)</f>
        <v>129000</v>
      </c>
      <c r="E51" s="37">
        <f>SUM(E39:E50)</f>
        <v>-132000</v>
      </c>
      <c r="F51" s="38">
        <f>+C51+D51+E51</f>
        <v>18000</v>
      </c>
      <c r="G51" s="39">
        <f>+G39</f>
        <v>10920</v>
      </c>
      <c r="H51" s="39">
        <f>+H39</f>
        <v>253.78497662671285</v>
      </c>
      <c r="I51" s="39">
        <f>SUM(I39:I50)</f>
        <v>68638.964856421211</v>
      </c>
      <c r="J51" s="39">
        <f>SUM(J39:J50)</f>
        <v>-70235.219853082221</v>
      </c>
      <c r="K51" s="39">
        <f>+G51+H51+I51+J51</f>
        <v>9577.5299799657078</v>
      </c>
      <c r="L51" s="40">
        <f>+L39</f>
        <v>477.25160745205721</v>
      </c>
      <c r="M51" s="39">
        <f>SUM(M39:M50)</f>
        <v>68767.051860600011</v>
      </c>
      <c r="N51" s="39">
        <f>SUM(N39:N50)</f>
        <v>68638.964856421211</v>
      </c>
      <c r="O51" s="39">
        <f>SUM(O39:O50)</f>
        <v>128.0870041787839</v>
      </c>
      <c r="P51" s="39">
        <f>SUM(P39:P50)</f>
        <v>-253.78497662671285</v>
      </c>
      <c r="Q51" s="39">
        <f>SUM(Q39:Q50)</f>
        <v>20.304471333365964</v>
      </c>
      <c r="R51" s="41">
        <f>+R50</f>
        <v>371.85810633749429</v>
      </c>
    </row>
    <row r="52" spans="1:18" s="53" customFormat="1" ht="12.75" x14ac:dyDescent="0.2">
      <c r="A52" s="5">
        <f t="shared" si="4"/>
        <v>45</v>
      </c>
      <c r="B52" s="42" t="s">
        <v>36</v>
      </c>
      <c r="C52" s="43"/>
      <c r="D52" s="44"/>
      <c r="E52" s="45"/>
      <c r="F52" s="46"/>
      <c r="G52" s="47">
        <f>G39/C39*100</f>
        <v>52</v>
      </c>
      <c r="H52" s="48"/>
      <c r="I52" s="47">
        <f>I51/D51*100</f>
        <v>53.208499888698611</v>
      </c>
      <c r="J52" s="47">
        <f>J51/E51*100</f>
        <v>53.208499888698654</v>
      </c>
      <c r="K52" s="48">
        <f>K39/F39*100</f>
        <v>53.208499888698633</v>
      </c>
      <c r="L52" s="49"/>
      <c r="M52" s="47">
        <f>M51/D51*100</f>
        <v>53.307792140000011</v>
      </c>
      <c r="N52" s="47">
        <f>N51/D51*100</f>
        <v>53.208499888698611</v>
      </c>
      <c r="O52" s="50"/>
      <c r="P52" s="51"/>
      <c r="Q52" s="51"/>
      <c r="R52" s="52"/>
    </row>
    <row r="53" spans="1:18" s="34" customFormat="1" ht="15.75" x14ac:dyDescent="0.25">
      <c r="A53" s="5">
        <f t="shared" si="4"/>
        <v>46</v>
      </c>
      <c r="B53" s="26">
        <v>2024</v>
      </c>
      <c r="C53" s="28"/>
      <c r="D53" s="29"/>
      <c r="E53" s="29"/>
      <c r="F53" s="30"/>
      <c r="G53" s="32"/>
      <c r="H53" s="31"/>
      <c r="I53" s="31"/>
      <c r="J53" s="31"/>
      <c r="K53" s="31"/>
      <c r="L53" s="32"/>
      <c r="M53" s="31"/>
      <c r="N53" s="31"/>
      <c r="O53" s="31"/>
      <c r="P53" s="31"/>
      <c r="Q53" s="31"/>
      <c r="R53" s="33"/>
    </row>
    <row r="54" spans="1:18" s="34" customFormat="1" ht="15.75" x14ac:dyDescent="0.25">
      <c r="A54" s="5">
        <f>+A53+1</f>
        <v>47</v>
      </c>
      <c r="B54" s="26" t="s">
        <v>0</v>
      </c>
      <c r="C54" s="28">
        <f>+F50</f>
        <v>18000</v>
      </c>
      <c r="D54" s="29">
        <v>11000</v>
      </c>
      <c r="E54" s="29">
        <v>-8000</v>
      </c>
      <c r="F54" s="30">
        <f t="shared" ref="F54:F65" si="28">SUM(C54:E54)</f>
        <v>21000</v>
      </c>
      <c r="G54" s="31">
        <f>+K50</f>
        <v>9577.529979965755</v>
      </c>
      <c r="H54" s="31">
        <v>126.81054072568813</v>
      </c>
      <c r="I54" s="31">
        <f t="shared" ref="I54:I65" si="29">+N54</f>
        <v>5930.430318200325</v>
      </c>
      <c r="J54" s="31">
        <v>-4313.0402314184184</v>
      </c>
      <c r="K54" s="31">
        <f t="shared" ref="K54:K65" si="30">SUM(G54:J54)</f>
        <v>11321.73060747335</v>
      </c>
      <c r="L54" s="32">
        <f>+R51</f>
        <v>371.85810633749429</v>
      </c>
      <c r="M54" s="31">
        <v>5965.8882495559628</v>
      </c>
      <c r="N54" s="31">
        <v>5930.430318200325</v>
      </c>
      <c r="O54" s="31">
        <f t="shared" ref="O54:O65" si="31">+M54-N54</f>
        <v>35.457931355637811</v>
      </c>
      <c r="P54" s="31">
        <f>-H54</f>
        <v>-126.81054072568813</v>
      </c>
      <c r="Q54" s="31">
        <v>2.052860504849455</v>
      </c>
      <c r="R54" s="33">
        <f t="shared" ref="R54:R65" si="32">+O54+Q54+P54+L54</f>
        <v>282.55835747229344</v>
      </c>
    </row>
    <row r="55" spans="1:18" s="34" customFormat="1" ht="15.75" x14ac:dyDescent="0.25">
      <c r="A55" s="5">
        <f t="shared" si="4"/>
        <v>48</v>
      </c>
      <c r="B55" s="26" t="s">
        <v>1</v>
      </c>
      <c r="C55" s="28">
        <f>+F54</f>
        <v>21000</v>
      </c>
      <c r="D55" s="29">
        <v>11000</v>
      </c>
      <c r="E55" s="29">
        <v>-10000</v>
      </c>
      <c r="F55" s="30">
        <f t="shared" si="28"/>
        <v>22000</v>
      </c>
      <c r="G55" s="31">
        <f>+K54</f>
        <v>11321.73060747335</v>
      </c>
      <c r="H55" s="31"/>
      <c r="I55" s="31">
        <f t="shared" si="29"/>
        <v>5930.430318200325</v>
      </c>
      <c r="J55" s="31">
        <v>-5391.3002892730237</v>
      </c>
      <c r="K55" s="31">
        <f t="shared" si="30"/>
        <v>11860.86063640065</v>
      </c>
      <c r="L55" s="32">
        <f>+R54</f>
        <v>282.55835747229344</v>
      </c>
      <c r="M55" s="31">
        <v>5965.8882495559628</v>
      </c>
      <c r="N55" s="31">
        <v>5930.430318200325</v>
      </c>
      <c r="O55" s="31">
        <f t="shared" si="31"/>
        <v>35.457931355637811</v>
      </c>
      <c r="P55" s="31">
        <v>0</v>
      </c>
      <c r="Q55" s="31">
        <v>1.6880237951507109</v>
      </c>
      <c r="R55" s="33">
        <f t="shared" si="32"/>
        <v>319.70431262308193</v>
      </c>
    </row>
    <row r="56" spans="1:18" s="34" customFormat="1" ht="15.75" x14ac:dyDescent="0.25">
      <c r="A56" s="5">
        <f t="shared" si="4"/>
        <v>49</v>
      </c>
      <c r="B56" s="26" t="s">
        <v>2</v>
      </c>
      <c r="C56" s="28">
        <f>+F55</f>
        <v>22000</v>
      </c>
      <c r="D56" s="29">
        <v>11000</v>
      </c>
      <c r="E56" s="29">
        <v>-14000</v>
      </c>
      <c r="F56" s="30">
        <f t="shared" si="28"/>
        <v>19000</v>
      </c>
      <c r="G56" s="31">
        <f t="shared" ref="G56:G65" si="33">+K55</f>
        <v>11860.86063640065</v>
      </c>
      <c r="H56" s="31"/>
      <c r="I56" s="31">
        <f t="shared" si="29"/>
        <v>5930.430318200325</v>
      </c>
      <c r="J56" s="31">
        <v>-7547.8204049822325</v>
      </c>
      <c r="K56" s="31">
        <f t="shared" si="30"/>
        <v>10243.470549618743</v>
      </c>
      <c r="L56" s="32">
        <f t="shared" ref="L56:L65" si="34">+R55</f>
        <v>319.70431262308193</v>
      </c>
      <c r="M56" s="31">
        <v>5965.8882495559628</v>
      </c>
      <c r="N56" s="31">
        <v>5930.430318200325</v>
      </c>
      <c r="O56" s="31">
        <f t="shared" si="31"/>
        <v>35.457931355637811</v>
      </c>
      <c r="P56" s="31">
        <v>0</v>
      </c>
      <c r="Q56" s="31">
        <v>1.9400384650756715</v>
      </c>
      <c r="R56" s="33">
        <f t="shared" si="32"/>
        <v>357.10228244379539</v>
      </c>
    </row>
    <row r="57" spans="1:18" s="34" customFormat="1" ht="15.75" x14ac:dyDescent="0.25">
      <c r="A57" s="5">
        <f t="shared" si="4"/>
        <v>50</v>
      </c>
      <c r="B57" s="26" t="s">
        <v>3</v>
      </c>
      <c r="C57" s="28">
        <f t="shared" ref="C57:C65" si="35">+F56</f>
        <v>19000</v>
      </c>
      <c r="D57" s="29">
        <v>11000</v>
      </c>
      <c r="E57" s="29">
        <v>-18000</v>
      </c>
      <c r="F57" s="30">
        <f t="shared" si="28"/>
        <v>12000</v>
      </c>
      <c r="G57" s="31">
        <f t="shared" si="33"/>
        <v>10243.470549618743</v>
      </c>
      <c r="H57" s="31"/>
      <c r="I57" s="31">
        <f t="shared" si="29"/>
        <v>5930.430318200325</v>
      </c>
      <c r="J57" s="31">
        <v>-9704.3405206914413</v>
      </c>
      <c r="K57" s="31">
        <f t="shared" si="30"/>
        <v>6469.5603471276281</v>
      </c>
      <c r="L57" s="32">
        <f t="shared" si="34"/>
        <v>357.10228244379539</v>
      </c>
      <c r="M57" s="31">
        <v>5965.8882495559628</v>
      </c>
      <c r="N57" s="31">
        <v>5930.430318200325</v>
      </c>
      <c r="O57" s="31">
        <f t="shared" si="31"/>
        <v>35.457931355637811</v>
      </c>
      <c r="P57" s="31">
        <v>0</v>
      </c>
      <c r="Q57" s="31">
        <v>2.1357856751622748</v>
      </c>
      <c r="R57" s="33">
        <f t="shared" si="32"/>
        <v>394.69599947459545</v>
      </c>
    </row>
    <row r="58" spans="1:18" s="34" customFormat="1" ht="15.75" x14ac:dyDescent="0.25">
      <c r="A58" s="5">
        <f t="shared" si="4"/>
        <v>51</v>
      </c>
      <c r="B58" s="26" t="s">
        <v>4</v>
      </c>
      <c r="C58" s="28">
        <f t="shared" si="35"/>
        <v>12000</v>
      </c>
      <c r="D58" s="29">
        <v>11000</v>
      </c>
      <c r="E58" s="29">
        <v>-16000</v>
      </c>
      <c r="F58" s="30">
        <f t="shared" si="28"/>
        <v>7000</v>
      </c>
      <c r="G58" s="31">
        <f t="shared" si="33"/>
        <v>6469.5603471276281</v>
      </c>
      <c r="H58" s="31"/>
      <c r="I58" s="31">
        <f t="shared" si="29"/>
        <v>5930.430318200325</v>
      </c>
      <c r="J58" s="31">
        <v>-8626.0804628368369</v>
      </c>
      <c r="K58" s="31">
        <f t="shared" si="30"/>
        <v>3773.9102024911172</v>
      </c>
      <c r="L58" s="32">
        <f t="shared" si="34"/>
        <v>394.69599947459545</v>
      </c>
      <c r="M58" s="31">
        <v>5965.8882495559628</v>
      </c>
      <c r="N58" s="31">
        <v>5930.430318200325</v>
      </c>
      <c r="O58" s="31">
        <f t="shared" si="31"/>
        <v>35.457931355637811</v>
      </c>
      <c r="P58" s="31">
        <v>0</v>
      </c>
      <c r="Q58" s="31">
        <v>2.1059006705473733</v>
      </c>
      <c r="R58" s="33">
        <f t="shared" si="32"/>
        <v>432.25983150078065</v>
      </c>
    </row>
    <row r="59" spans="1:18" s="34" customFormat="1" ht="15.75" x14ac:dyDescent="0.25">
      <c r="A59" s="5">
        <f t="shared" si="4"/>
        <v>52</v>
      </c>
      <c r="B59" s="26" t="s">
        <v>5</v>
      </c>
      <c r="C59" s="28">
        <f t="shared" si="35"/>
        <v>7000</v>
      </c>
      <c r="D59" s="29">
        <v>11000</v>
      </c>
      <c r="E59" s="29">
        <v>-14000</v>
      </c>
      <c r="F59" s="30">
        <f t="shared" si="28"/>
        <v>4000</v>
      </c>
      <c r="G59" s="31">
        <f t="shared" si="33"/>
        <v>3773.9102024911172</v>
      </c>
      <c r="H59" s="31"/>
      <c r="I59" s="31">
        <f t="shared" si="29"/>
        <v>5930.430318200325</v>
      </c>
      <c r="J59" s="31">
        <v>-7547.8204049822325</v>
      </c>
      <c r="K59" s="31">
        <f t="shared" si="30"/>
        <v>2156.5201157092106</v>
      </c>
      <c r="L59" s="32">
        <f t="shared" si="34"/>
        <v>432.25983150078065</v>
      </c>
      <c r="M59" s="31">
        <v>5965.8882495559628</v>
      </c>
      <c r="N59" s="31">
        <v>5930.430318200325</v>
      </c>
      <c r="O59" s="31">
        <f t="shared" si="31"/>
        <v>35.457931355637811</v>
      </c>
      <c r="P59" s="31">
        <v>0</v>
      </c>
      <c r="Q59" s="31">
        <v>2.527280095335481</v>
      </c>
      <c r="R59" s="33">
        <f t="shared" si="32"/>
        <v>470.24504295175393</v>
      </c>
    </row>
    <row r="60" spans="1:18" s="34" customFormat="1" ht="15.75" x14ac:dyDescent="0.25">
      <c r="A60" s="5">
        <f t="shared" si="4"/>
        <v>53</v>
      </c>
      <c r="B60" s="26" t="s">
        <v>6</v>
      </c>
      <c r="C60" s="28">
        <f t="shared" si="35"/>
        <v>4000</v>
      </c>
      <c r="D60" s="29">
        <v>12000</v>
      </c>
      <c r="E60" s="29">
        <v>-10000</v>
      </c>
      <c r="F60" s="30">
        <f t="shared" si="28"/>
        <v>6000</v>
      </c>
      <c r="G60" s="31">
        <f t="shared" si="33"/>
        <v>2156.5201157092106</v>
      </c>
      <c r="H60" s="31"/>
      <c r="I60" s="31">
        <f t="shared" si="29"/>
        <v>6469.5603471276281</v>
      </c>
      <c r="J60" s="31">
        <v>-5391.3002892730237</v>
      </c>
      <c r="K60" s="31">
        <f t="shared" si="30"/>
        <v>3234.780173563815</v>
      </c>
      <c r="L60" s="32">
        <f t="shared" si="34"/>
        <v>470.24504295175393</v>
      </c>
      <c r="M60" s="31">
        <v>6508.241726788322</v>
      </c>
      <c r="N60" s="31">
        <v>6469.5603471276281</v>
      </c>
      <c r="O60" s="31">
        <f t="shared" si="31"/>
        <v>38.681379660693892</v>
      </c>
      <c r="P60" s="31">
        <v>0</v>
      </c>
      <c r="Q60" s="31">
        <v>2.6524088771022942</v>
      </c>
      <c r="R60" s="33">
        <f t="shared" si="32"/>
        <v>511.57883148955011</v>
      </c>
    </row>
    <row r="61" spans="1:18" s="34" customFormat="1" ht="15.75" x14ac:dyDescent="0.25">
      <c r="A61" s="5">
        <f t="shared" si="4"/>
        <v>54</v>
      </c>
      <c r="B61" s="26" t="s">
        <v>7</v>
      </c>
      <c r="C61" s="28">
        <f t="shared" si="35"/>
        <v>6000</v>
      </c>
      <c r="D61" s="29">
        <v>12000</v>
      </c>
      <c r="E61" s="29">
        <v>-10000</v>
      </c>
      <c r="F61" s="30">
        <f t="shared" si="28"/>
        <v>8000</v>
      </c>
      <c r="G61" s="31">
        <f t="shared" si="33"/>
        <v>3234.780173563815</v>
      </c>
      <c r="H61" s="31"/>
      <c r="I61" s="31">
        <f t="shared" si="29"/>
        <v>6469.5603471276281</v>
      </c>
      <c r="J61" s="31">
        <v>-5391.3002892730237</v>
      </c>
      <c r="K61" s="31">
        <f t="shared" si="30"/>
        <v>4313.0402314184194</v>
      </c>
      <c r="L61" s="32">
        <f t="shared" si="34"/>
        <v>511.57883148955011</v>
      </c>
      <c r="M61" s="31">
        <v>6508.241726788322</v>
      </c>
      <c r="N61" s="31">
        <v>6469.5603471276281</v>
      </c>
      <c r="O61" s="31">
        <f t="shared" si="31"/>
        <v>38.681379660693892</v>
      </c>
      <c r="P61" s="31">
        <v>0</v>
      </c>
      <c r="Q61" s="31">
        <v>2.9543649173425948</v>
      </c>
      <c r="R61" s="33">
        <f t="shared" si="32"/>
        <v>553.21457606758656</v>
      </c>
    </row>
    <row r="62" spans="1:18" s="34" customFormat="1" ht="15.75" x14ac:dyDescent="0.25">
      <c r="A62" s="5">
        <f t="shared" si="4"/>
        <v>55</v>
      </c>
      <c r="B62" s="26" t="s">
        <v>8</v>
      </c>
      <c r="C62" s="28">
        <f t="shared" si="35"/>
        <v>8000</v>
      </c>
      <c r="D62" s="29">
        <v>12000</v>
      </c>
      <c r="E62" s="29">
        <v>-8000</v>
      </c>
      <c r="F62" s="30">
        <f t="shared" si="28"/>
        <v>12000</v>
      </c>
      <c r="G62" s="31">
        <f t="shared" si="33"/>
        <v>4313.0402314184194</v>
      </c>
      <c r="H62" s="31"/>
      <c r="I62" s="31">
        <f t="shared" si="29"/>
        <v>6469.5603471276281</v>
      </c>
      <c r="J62" s="31">
        <v>-4313.0402314184184</v>
      </c>
      <c r="K62" s="31">
        <f t="shared" si="30"/>
        <v>6469.560347127629</v>
      </c>
      <c r="L62" s="32">
        <f t="shared" si="34"/>
        <v>553.21457606758656</v>
      </c>
      <c r="M62" s="31">
        <v>6508.241726788322</v>
      </c>
      <c r="N62" s="31">
        <v>6469.5603471276281</v>
      </c>
      <c r="O62" s="31">
        <f t="shared" si="31"/>
        <v>38.681379660693892</v>
      </c>
      <c r="P62" s="31">
        <v>0</v>
      </c>
      <c r="Q62" s="31">
        <v>3.0657167693672429</v>
      </c>
      <c r="R62" s="33">
        <f t="shared" si="32"/>
        <v>594.96167249764767</v>
      </c>
    </row>
    <row r="63" spans="1:18" s="34" customFormat="1" ht="15.75" x14ac:dyDescent="0.25">
      <c r="A63" s="5">
        <f t="shared" si="4"/>
        <v>56</v>
      </c>
      <c r="B63" s="26" t="s">
        <v>9</v>
      </c>
      <c r="C63" s="28">
        <f t="shared" si="35"/>
        <v>12000</v>
      </c>
      <c r="D63" s="29">
        <v>12000</v>
      </c>
      <c r="E63" s="29">
        <v>-8000</v>
      </c>
      <c r="F63" s="30">
        <f t="shared" si="28"/>
        <v>16000</v>
      </c>
      <c r="G63" s="31">
        <f t="shared" si="33"/>
        <v>6469.560347127629</v>
      </c>
      <c r="H63" s="31"/>
      <c r="I63" s="31">
        <f t="shared" si="29"/>
        <v>6469.5603471276281</v>
      </c>
      <c r="J63" s="31">
        <v>-4313.0402314184184</v>
      </c>
      <c r="K63" s="31">
        <f t="shared" si="30"/>
        <v>8626.0804628368387</v>
      </c>
      <c r="L63" s="32">
        <f t="shared" si="34"/>
        <v>594.96167249764767</v>
      </c>
      <c r="M63" s="31">
        <v>6508.241726788322</v>
      </c>
      <c r="N63" s="31">
        <v>6469.5603471276281</v>
      </c>
      <c r="O63" s="31">
        <f t="shared" si="31"/>
        <v>38.681379660693892</v>
      </c>
      <c r="P63" s="31">
        <v>0</v>
      </c>
      <c r="Q63" s="31">
        <v>3.3814497393497081</v>
      </c>
      <c r="R63" s="33">
        <f t="shared" si="32"/>
        <v>637.02450189769127</v>
      </c>
    </row>
    <row r="64" spans="1:18" s="34" customFormat="1" ht="15.75" x14ac:dyDescent="0.25">
      <c r="A64" s="5">
        <f t="shared" si="4"/>
        <v>57</v>
      </c>
      <c r="B64" s="26" t="s">
        <v>10</v>
      </c>
      <c r="C64" s="28">
        <f t="shared" si="35"/>
        <v>16000</v>
      </c>
      <c r="D64" s="29">
        <v>12000</v>
      </c>
      <c r="E64" s="29">
        <v>-8000</v>
      </c>
      <c r="F64" s="30">
        <f t="shared" si="28"/>
        <v>20000</v>
      </c>
      <c r="G64" s="31">
        <f t="shared" si="33"/>
        <v>8626.0804628368387</v>
      </c>
      <c r="H64" s="31"/>
      <c r="I64" s="31">
        <f t="shared" si="29"/>
        <v>6469.5603471276281</v>
      </c>
      <c r="J64" s="31">
        <v>-4313.0402314184184</v>
      </c>
      <c r="K64" s="31">
        <f t="shared" si="30"/>
        <v>10782.600578546047</v>
      </c>
      <c r="L64" s="32">
        <f t="shared" si="34"/>
        <v>637.02450189769127</v>
      </c>
      <c r="M64" s="31">
        <v>6508.241726788322</v>
      </c>
      <c r="N64" s="31">
        <v>6469.5603471276281</v>
      </c>
      <c r="O64" s="31">
        <f t="shared" si="31"/>
        <v>38.681379660693892</v>
      </c>
      <c r="P64" s="31">
        <v>0</v>
      </c>
      <c r="Q64" s="31">
        <v>3.5949921503532645</v>
      </c>
      <c r="R64" s="33">
        <f t="shared" si="32"/>
        <v>679.30087370873844</v>
      </c>
    </row>
    <row r="65" spans="1:18" s="34" customFormat="1" ht="15.75" x14ac:dyDescent="0.25">
      <c r="A65" s="5">
        <f t="shared" si="4"/>
        <v>58</v>
      </c>
      <c r="B65" s="26" t="s">
        <v>11</v>
      </c>
      <c r="C65" s="28">
        <f t="shared" si="35"/>
        <v>20000</v>
      </c>
      <c r="D65" s="29">
        <v>12000</v>
      </c>
      <c r="E65" s="29">
        <v>-8000</v>
      </c>
      <c r="F65" s="30">
        <f t="shared" si="28"/>
        <v>24000</v>
      </c>
      <c r="G65" s="31">
        <f t="shared" si="33"/>
        <v>10782.600578546047</v>
      </c>
      <c r="H65" s="31"/>
      <c r="I65" s="31">
        <f t="shared" si="29"/>
        <v>6469.5603471276281</v>
      </c>
      <c r="J65" s="31">
        <v>-4313.0402314184184</v>
      </c>
      <c r="K65" s="31">
        <f t="shared" si="30"/>
        <v>12939.12069425526</v>
      </c>
      <c r="L65" s="32">
        <f t="shared" si="34"/>
        <v>679.30087370873844</v>
      </c>
      <c r="M65" s="31">
        <v>6508.241726788322</v>
      </c>
      <c r="N65" s="31">
        <v>6469.5603471276281</v>
      </c>
      <c r="O65" s="31">
        <f t="shared" si="31"/>
        <v>38.681379660693892</v>
      </c>
      <c r="P65" s="31">
        <v>0</v>
      </c>
      <c r="Q65" s="31">
        <v>3.6856786077646655</v>
      </c>
      <c r="R65" s="33">
        <f t="shared" si="32"/>
        <v>721.66793197719699</v>
      </c>
    </row>
    <row r="66" spans="1:18" s="34" customFormat="1" ht="15.75" x14ac:dyDescent="0.25">
      <c r="A66" s="5">
        <f t="shared" si="4"/>
        <v>59</v>
      </c>
      <c r="B66" s="35" t="s">
        <v>12</v>
      </c>
      <c r="C66" s="36">
        <f>+C54</f>
        <v>18000</v>
      </c>
      <c r="D66" s="37">
        <f>SUM(D54:D65)</f>
        <v>138000</v>
      </c>
      <c r="E66" s="37">
        <f>SUM(E54:E65)</f>
        <v>-132000</v>
      </c>
      <c r="F66" s="38">
        <f>+C66+D66+E66</f>
        <v>24000</v>
      </c>
      <c r="G66" s="39">
        <f>+G54</f>
        <v>9577.529979965755</v>
      </c>
      <c r="H66" s="39">
        <f>+H54</f>
        <v>126.81054072568813</v>
      </c>
      <c r="I66" s="39">
        <f>SUM(I54:I65)</f>
        <v>74399.94399196771</v>
      </c>
      <c r="J66" s="39">
        <f>SUM(J54:J65)</f>
        <v>-71165.163818403904</v>
      </c>
      <c r="K66" s="39">
        <f>+G66+H66+I66+J66</f>
        <v>12939.120694255253</v>
      </c>
      <c r="L66" s="40">
        <f>+L54</f>
        <v>371.85810633749429</v>
      </c>
      <c r="M66" s="39">
        <f>SUM(M54:M65)</f>
        <v>74844.779858065711</v>
      </c>
      <c r="N66" s="39">
        <f>SUM(N54:N65)</f>
        <v>74399.94399196771</v>
      </c>
      <c r="O66" s="39">
        <f>SUM(O54:O65)</f>
        <v>444.83586609799022</v>
      </c>
      <c r="P66" s="39">
        <f>SUM(P54:P65)</f>
        <v>-126.81054072568813</v>
      </c>
      <c r="Q66" s="39">
        <f>SUM(Q54:Q65)</f>
        <v>31.784500267400734</v>
      </c>
      <c r="R66" s="41">
        <f>+R65</f>
        <v>721.66793197719699</v>
      </c>
    </row>
    <row r="67" spans="1:18" s="53" customFormat="1" ht="12.75" x14ac:dyDescent="0.2">
      <c r="A67" s="5">
        <f t="shared" si="4"/>
        <v>60</v>
      </c>
      <c r="B67" s="42" t="s">
        <v>36</v>
      </c>
      <c r="C67" s="43"/>
      <c r="D67" s="44"/>
      <c r="E67" s="45"/>
      <c r="F67" s="46"/>
      <c r="G67" s="47">
        <f>G54/C54*100</f>
        <v>53.208499888698633</v>
      </c>
      <c r="H67" s="48"/>
      <c r="I67" s="47">
        <f>I66/D66*100</f>
        <v>53.913002892730219</v>
      </c>
      <c r="J67" s="47">
        <f>J66/E66*100</f>
        <v>53.913002892730233</v>
      </c>
      <c r="K67" s="48">
        <f>K54/F54*100</f>
        <v>53.913002892730233</v>
      </c>
      <c r="L67" s="49"/>
      <c r="M67" s="47">
        <f>M66/D66*100</f>
        <v>54.235347723236025</v>
      </c>
      <c r="N67" s="47">
        <f>N66/D66*100</f>
        <v>53.913002892730219</v>
      </c>
      <c r="O67" s="50"/>
      <c r="P67" s="51"/>
      <c r="Q67" s="51"/>
      <c r="R67" s="52"/>
    </row>
    <row r="68" spans="1:18" s="53" customFormat="1" ht="15.75" x14ac:dyDescent="0.25">
      <c r="A68" s="5">
        <f t="shared" si="4"/>
        <v>61</v>
      </c>
      <c r="B68" s="26">
        <v>2025</v>
      </c>
      <c r="C68" s="72"/>
      <c r="D68" s="73"/>
      <c r="E68" s="74"/>
      <c r="F68" s="75"/>
      <c r="G68" s="76"/>
      <c r="H68" s="77"/>
      <c r="I68" s="76"/>
      <c r="J68" s="76"/>
      <c r="K68" s="77"/>
      <c r="L68" s="78"/>
      <c r="M68" s="76"/>
      <c r="N68" s="76"/>
      <c r="O68" s="79"/>
      <c r="P68" s="80"/>
      <c r="Q68" s="80"/>
      <c r="R68" s="81"/>
    </row>
    <row r="69" spans="1:18" s="34" customFormat="1" ht="15.75" x14ac:dyDescent="0.25">
      <c r="A69" s="5">
        <f t="shared" si="4"/>
        <v>62</v>
      </c>
      <c r="B69" s="26" t="s">
        <v>0</v>
      </c>
      <c r="C69" s="28">
        <f>+F65</f>
        <v>24000</v>
      </c>
      <c r="D69" s="29">
        <f>300000/12</f>
        <v>25000</v>
      </c>
      <c r="E69" s="29">
        <v>-23000</v>
      </c>
      <c r="F69" s="30">
        <f t="shared" ref="F69:F80" si="36">SUM(C69:E69)</f>
        <v>26000</v>
      </c>
      <c r="G69" s="31">
        <f>+K65</f>
        <v>12939.12069425526</v>
      </c>
      <c r="H69" s="31">
        <v>393.69529383746283</v>
      </c>
      <c r="I69" s="31">
        <f t="shared" ref="I69:I80" si="37">+N69</f>
        <v>13888.349987596583</v>
      </c>
      <c r="J69" s="31">
        <v>-12777.281988588855</v>
      </c>
      <c r="K69" s="31">
        <f t="shared" ref="K69:K80" si="38">SUM(G69:J69)</f>
        <v>14443.883987100451</v>
      </c>
      <c r="L69" s="32">
        <f>+R66</f>
        <v>721.66793197719699</v>
      </c>
      <c r="M69" s="31">
        <v>13794.760693405082</v>
      </c>
      <c r="N69" s="31">
        <v>13888.349987596583</v>
      </c>
      <c r="O69" s="31">
        <f t="shared" ref="O69:O80" si="39">+M69-N69</f>
        <v>-93.589294191500812</v>
      </c>
      <c r="P69" s="31">
        <f>-H69</f>
        <v>-393.69529383746283</v>
      </c>
      <c r="Q69" s="31">
        <v>3.9840024189974024</v>
      </c>
      <c r="R69" s="33">
        <f t="shared" ref="R69:R80" si="40">+O69+Q69+P69+L69</f>
        <v>238.36734636723077</v>
      </c>
    </row>
    <row r="70" spans="1:18" s="34" customFormat="1" ht="15.75" x14ac:dyDescent="0.25">
      <c r="A70" s="5">
        <f t="shared" si="4"/>
        <v>63</v>
      </c>
      <c r="B70" s="26" t="s">
        <v>1</v>
      </c>
      <c r="C70" s="28">
        <f>+F69</f>
        <v>26000</v>
      </c>
      <c r="D70" s="29">
        <f t="shared" ref="D70:D80" si="41">300000/12</f>
        <v>25000</v>
      </c>
      <c r="E70" s="29">
        <v>-25000</v>
      </c>
      <c r="F70" s="30">
        <f t="shared" si="36"/>
        <v>26000</v>
      </c>
      <c r="G70" s="31">
        <f>+K69</f>
        <v>14443.883987100451</v>
      </c>
      <c r="H70" s="31"/>
      <c r="I70" s="31">
        <f t="shared" si="37"/>
        <v>13888.349987596583</v>
      </c>
      <c r="J70" s="31">
        <v>-13888.349987596583</v>
      </c>
      <c r="K70" s="31">
        <f t="shared" si="38"/>
        <v>14443.883987100449</v>
      </c>
      <c r="L70" s="32">
        <f>+R69</f>
        <v>238.36734636723077</v>
      </c>
      <c r="M70" s="31">
        <v>13794.760693405082</v>
      </c>
      <c r="N70" s="31">
        <v>13888.349987596583</v>
      </c>
      <c r="O70" s="31">
        <f t="shared" si="39"/>
        <v>-93.589294191500812</v>
      </c>
      <c r="P70" s="31">
        <v>0</v>
      </c>
      <c r="Q70" s="31">
        <v>0.75218738911131044</v>
      </c>
      <c r="R70" s="33">
        <f t="shared" si="40"/>
        <v>145.53023956484128</v>
      </c>
    </row>
    <row r="71" spans="1:18" s="34" customFormat="1" ht="15.75" x14ac:dyDescent="0.25">
      <c r="A71" s="5">
        <f t="shared" si="4"/>
        <v>64</v>
      </c>
      <c r="B71" s="26" t="s">
        <v>2</v>
      </c>
      <c r="C71" s="28">
        <f>+F70</f>
        <v>26000</v>
      </c>
      <c r="D71" s="29">
        <f t="shared" si="41"/>
        <v>25000</v>
      </c>
      <c r="E71" s="29">
        <v>-29000</v>
      </c>
      <c r="F71" s="30">
        <f t="shared" si="36"/>
        <v>22000</v>
      </c>
      <c r="G71" s="31">
        <f t="shared" ref="G71:G80" si="42">+K70</f>
        <v>14443.883987100449</v>
      </c>
      <c r="H71" s="31"/>
      <c r="I71" s="31">
        <f t="shared" si="37"/>
        <v>13888.349987596583</v>
      </c>
      <c r="J71" s="31">
        <v>-16110.485985612037</v>
      </c>
      <c r="K71" s="31">
        <f t="shared" si="38"/>
        <v>12221.747989084995</v>
      </c>
      <c r="L71" s="32">
        <f t="shared" ref="L71:L80" si="43">+R70</f>
        <v>145.53023956484128</v>
      </c>
      <c r="M71" s="31">
        <v>13794.760693405082</v>
      </c>
      <c r="N71" s="31">
        <v>13888.349987596583</v>
      </c>
      <c r="O71" s="31">
        <f t="shared" si="39"/>
        <v>-93.589294191500812</v>
      </c>
      <c r="P71" s="31">
        <v>0</v>
      </c>
      <c r="Q71" s="31">
        <v>0.26059611633956647</v>
      </c>
      <c r="R71" s="33">
        <f t="shared" si="40"/>
        <v>52.201541489680039</v>
      </c>
    </row>
    <row r="72" spans="1:18" s="34" customFormat="1" ht="15.75" x14ac:dyDescent="0.25">
      <c r="A72" s="5">
        <f t="shared" si="4"/>
        <v>65</v>
      </c>
      <c r="B72" s="26" t="s">
        <v>3</v>
      </c>
      <c r="C72" s="28">
        <f t="shared" ref="C72:C80" si="44">+F71</f>
        <v>22000</v>
      </c>
      <c r="D72" s="29">
        <f t="shared" si="41"/>
        <v>25000</v>
      </c>
      <c r="E72" s="29">
        <v>-33000</v>
      </c>
      <c r="F72" s="30">
        <f t="shared" si="36"/>
        <v>14000</v>
      </c>
      <c r="G72" s="31">
        <f t="shared" si="42"/>
        <v>12221.747989084995</v>
      </c>
      <c r="H72" s="31"/>
      <c r="I72" s="31">
        <f t="shared" si="37"/>
        <v>13888.349987596583</v>
      </c>
      <c r="J72" s="31">
        <v>-18332.621983627487</v>
      </c>
      <c r="K72" s="31">
        <f t="shared" si="38"/>
        <v>7777.4759930540931</v>
      </c>
      <c r="L72" s="32">
        <f t="shared" si="43"/>
        <v>52.201541489680039</v>
      </c>
      <c r="M72" s="31">
        <v>13794.760693405082</v>
      </c>
      <c r="N72" s="31">
        <v>13888.349987596583</v>
      </c>
      <c r="O72" s="31">
        <f t="shared" si="39"/>
        <v>-93.589294191500812</v>
      </c>
      <c r="P72" s="31">
        <v>0</v>
      </c>
      <c r="Q72" s="31">
        <v>-0.25606806940255389</v>
      </c>
      <c r="R72" s="33">
        <f t="shared" si="40"/>
        <v>-41.643820771223332</v>
      </c>
    </row>
    <row r="73" spans="1:18" s="34" customFormat="1" ht="15.75" x14ac:dyDescent="0.25">
      <c r="A73" s="5">
        <f t="shared" si="4"/>
        <v>66</v>
      </c>
      <c r="B73" s="26" t="s">
        <v>4</v>
      </c>
      <c r="C73" s="28">
        <f t="shared" si="44"/>
        <v>14000</v>
      </c>
      <c r="D73" s="29">
        <f t="shared" si="41"/>
        <v>25000</v>
      </c>
      <c r="E73" s="29">
        <v>-31000</v>
      </c>
      <c r="F73" s="30">
        <f t="shared" si="36"/>
        <v>8000</v>
      </c>
      <c r="G73" s="31">
        <f t="shared" si="42"/>
        <v>7777.4759930540931</v>
      </c>
      <c r="H73" s="31"/>
      <c r="I73" s="31">
        <f t="shared" si="37"/>
        <v>13888.349987596583</v>
      </c>
      <c r="J73" s="31">
        <v>-17221.553984619761</v>
      </c>
      <c r="K73" s="31">
        <f t="shared" si="38"/>
        <v>4444.271996030915</v>
      </c>
      <c r="L73" s="32">
        <f t="shared" si="43"/>
        <v>-41.643820771223332</v>
      </c>
      <c r="M73" s="31">
        <v>13794.760693405082</v>
      </c>
      <c r="N73" s="31">
        <v>13888.349987596583</v>
      </c>
      <c r="O73" s="31">
        <f t="shared" si="39"/>
        <v>-93.589294191500812</v>
      </c>
      <c r="P73" s="31">
        <v>0</v>
      </c>
      <c r="Q73" s="31">
        <v>-0.69795171432422265</v>
      </c>
      <c r="R73" s="33">
        <f t="shared" si="40"/>
        <v>-135.93106667704836</v>
      </c>
    </row>
    <row r="74" spans="1:18" s="34" customFormat="1" ht="15.75" x14ac:dyDescent="0.25">
      <c r="A74" s="5">
        <f t="shared" ref="A74:A82" si="45">+A73+1</f>
        <v>67</v>
      </c>
      <c r="B74" s="26" t="s">
        <v>5</v>
      </c>
      <c r="C74" s="28">
        <f t="shared" si="44"/>
        <v>8000</v>
      </c>
      <c r="D74" s="29">
        <f t="shared" si="41"/>
        <v>25000</v>
      </c>
      <c r="E74" s="29">
        <v>-29000</v>
      </c>
      <c r="F74" s="30">
        <f t="shared" si="36"/>
        <v>4000</v>
      </c>
      <c r="G74" s="31">
        <f t="shared" si="42"/>
        <v>4444.271996030915</v>
      </c>
      <c r="H74" s="31"/>
      <c r="I74" s="31">
        <f t="shared" si="37"/>
        <v>13888.349987596583</v>
      </c>
      <c r="J74" s="31">
        <v>-16110.485985612037</v>
      </c>
      <c r="K74" s="31">
        <f t="shared" si="38"/>
        <v>2222.1359980154612</v>
      </c>
      <c r="L74" s="32">
        <f t="shared" si="43"/>
        <v>-135.93106667704836</v>
      </c>
      <c r="M74" s="31">
        <v>13794.760693405082</v>
      </c>
      <c r="N74" s="31">
        <v>13888.349987596583</v>
      </c>
      <c r="O74" s="31">
        <f t="shared" si="39"/>
        <v>-93.589294191500812</v>
      </c>
      <c r="P74" s="31">
        <v>0</v>
      </c>
      <c r="Q74" s="31">
        <v>-1.2893964408867964</v>
      </c>
      <c r="R74" s="33">
        <f t="shared" si="40"/>
        <v>-230.80975730943595</v>
      </c>
    </row>
    <row r="75" spans="1:18" s="34" customFormat="1" ht="15.75" x14ac:dyDescent="0.25">
      <c r="A75" s="5">
        <f t="shared" si="45"/>
        <v>68</v>
      </c>
      <c r="B75" s="26" t="s">
        <v>6</v>
      </c>
      <c r="C75" s="28">
        <f t="shared" si="44"/>
        <v>4000</v>
      </c>
      <c r="D75" s="29">
        <f t="shared" si="41"/>
        <v>25000</v>
      </c>
      <c r="E75" s="29">
        <v>-25000</v>
      </c>
      <c r="F75" s="30">
        <f t="shared" si="36"/>
        <v>4000</v>
      </c>
      <c r="G75" s="31">
        <f t="shared" si="42"/>
        <v>2222.1359980154612</v>
      </c>
      <c r="H75" s="31"/>
      <c r="I75" s="31">
        <f t="shared" si="37"/>
        <v>13888.349987596583</v>
      </c>
      <c r="J75" s="31">
        <v>-13888.349987596583</v>
      </c>
      <c r="K75" s="31">
        <f t="shared" si="38"/>
        <v>2222.1359980154612</v>
      </c>
      <c r="L75" s="32">
        <f t="shared" si="43"/>
        <v>-230.80975730943595</v>
      </c>
      <c r="M75" s="31">
        <v>13794.760693405082</v>
      </c>
      <c r="N75" s="31">
        <v>13888.349987596583</v>
      </c>
      <c r="O75" s="31">
        <f t="shared" si="39"/>
        <v>-93.589294191500812</v>
      </c>
      <c r="P75" s="31">
        <v>0</v>
      </c>
      <c r="Q75" s="31">
        <v>-1.7478006064150815</v>
      </c>
      <c r="R75" s="33">
        <f t="shared" si="40"/>
        <v>-326.14685210735183</v>
      </c>
    </row>
    <row r="76" spans="1:18" s="34" customFormat="1" ht="15.75" x14ac:dyDescent="0.25">
      <c r="A76" s="5">
        <f t="shared" si="45"/>
        <v>69</v>
      </c>
      <c r="B76" s="26" t="s">
        <v>7</v>
      </c>
      <c r="C76" s="28">
        <f t="shared" si="44"/>
        <v>4000</v>
      </c>
      <c r="D76" s="29">
        <f t="shared" si="41"/>
        <v>25000</v>
      </c>
      <c r="E76" s="29">
        <v>-25000</v>
      </c>
      <c r="F76" s="30">
        <f t="shared" si="36"/>
        <v>4000</v>
      </c>
      <c r="G76" s="31">
        <f t="shared" si="42"/>
        <v>2222.1359980154612</v>
      </c>
      <c r="H76" s="31"/>
      <c r="I76" s="31">
        <f t="shared" si="37"/>
        <v>13888.349987596583</v>
      </c>
      <c r="J76" s="31">
        <v>-13888.349987596583</v>
      </c>
      <c r="K76" s="31">
        <f t="shared" si="38"/>
        <v>2222.1359980154612</v>
      </c>
      <c r="L76" s="32">
        <f t="shared" si="43"/>
        <v>-326.14685210735183</v>
      </c>
      <c r="M76" s="31">
        <v>13794.760693405082</v>
      </c>
      <c r="N76" s="31">
        <v>13888.349987596583</v>
      </c>
      <c r="O76" s="31">
        <f t="shared" si="39"/>
        <v>-93.589294191500812</v>
      </c>
      <c r="P76" s="31">
        <v>0</v>
      </c>
      <c r="Q76" s="31">
        <v>-2.3227248123710389</v>
      </c>
      <c r="R76" s="33">
        <f t="shared" si="40"/>
        <v>-422.05887111122365</v>
      </c>
    </row>
    <row r="77" spans="1:18" s="34" customFormat="1" ht="15.75" x14ac:dyDescent="0.25">
      <c r="A77" s="5">
        <f t="shared" si="45"/>
        <v>70</v>
      </c>
      <c r="B77" s="26" t="s">
        <v>8</v>
      </c>
      <c r="C77" s="28">
        <f t="shared" si="44"/>
        <v>4000</v>
      </c>
      <c r="D77" s="29">
        <f t="shared" si="41"/>
        <v>25000</v>
      </c>
      <c r="E77" s="29">
        <v>-23000</v>
      </c>
      <c r="F77" s="30">
        <f t="shared" si="36"/>
        <v>6000</v>
      </c>
      <c r="G77" s="31">
        <f t="shared" si="42"/>
        <v>2222.1359980154612</v>
      </c>
      <c r="H77" s="31"/>
      <c r="I77" s="31">
        <f t="shared" si="37"/>
        <v>13888.349987596583</v>
      </c>
      <c r="J77" s="31">
        <v>-12777.281988588855</v>
      </c>
      <c r="K77" s="31">
        <f t="shared" si="38"/>
        <v>3333.203997023189</v>
      </c>
      <c r="L77" s="32">
        <f t="shared" si="43"/>
        <v>-422.05887111122365</v>
      </c>
      <c r="M77" s="31">
        <v>13794.760693405082</v>
      </c>
      <c r="N77" s="31">
        <v>13888.349987596583</v>
      </c>
      <c r="O77" s="31">
        <f t="shared" si="39"/>
        <v>-93.589294191500812</v>
      </c>
      <c r="P77" s="31">
        <v>0</v>
      </c>
      <c r="Q77" s="31">
        <v>-2.7477958046256381</v>
      </c>
      <c r="R77" s="33">
        <f t="shared" si="40"/>
        <v>-518.3959611073501</v>
      </c>
    </row>
    <row r="78" spans="1:18" s="34" customFormat="1" ht="15.75" x14ac:dyDescent="0.25">
      <c r="A78" s="5">
        <f t="shared" si="45"/>
        <v>71</v>
      </c>
      <c r="B78" s="26" t="s">
        <v>9</v>
      </c>
      <c r="C78" s="28">
        <f t="shared" si="44"/>
        <v>6000</v>
      </c>
      <c r="D78" s="29">
        <f t="shared" si="41"/>
        <v>25000</v>
      </c>
      <c r="E78" s="29">
        <v>-23000</v>
      </c>
      <c r="F78" s="30">
        <f t="shared" si="36"/>
        <v>8000</v>
      </c>
      <c r="G78" s="31">
        <f t="shared" si="42"/>
        <v>3333.203997023189</v>
      </c>
      <c r="H78" s="31"/>
      <c r="I78" s="31">
        <f t="shared" si="37"/>
        <v>13888.349987596583</v>
      </c>
      <c r="J78" s="31">
        <v>-12777.281988588855</v>
      </c>
      <c r="K78" s="31">
        <f t="shared" si="38"/>
        <v>4444.2719960309169</v>
      </c>
      <c r="L78" s="32">
        <f t="shared" si="43"/>
        <v>-518.3959611073501</v>
      </c>
      <c r="M78" s="31">
        <v>13794.760693405082</v>
      </c>
      <c r="N78" s="31">
        <v>13888.349987596583</v>
      </c>
      <c r="O78" s="31">
        <f t="shared" si="39"/>
        <v>-93.589294191500812</v>
      </c>
      <c r="P78" s="31">
        <v>0</v>
      </c>
      <c r="Q78" s="31">
        <v>-3.3560531838552805</v>
      </c>
      <c r="R78" s="33">
        <f t="shared" si="40"/>
        <v>-615.34130848270615</v>
      </c>
    </row>
    <row r="79" spans="1:18" s="34" customFormat="1" ht="15.75" x14ac:dyDescent="0.25">
      <c r="A79" s="5">
        <f t="shared" si="45"/>
        <v>72</v>
      </c>
      <c r="B79" s="26" t="s">
        <v>10</v>
      </c>
      <c r="C79" s="28">
        <f t="shared" si="44"/>
        <v>8000</v>
      </c>
      <c r="D79" s="29">
        <f t="shared" si="41"/>
        <v>25000</v>
      </c>
      <c r="E79" s="29">
        <v>-23000</v>
      </c>
      <c r="F79" s="30">
        <f t="shared" si="36"/>
        <v>10000</v>
      </c>
      <c r="G79" s="31">
        <f t="shared" si="42"/>
        <v>4444.2719960309169</v>
      </c>
      <c r="H79" s="31"/>
      <c r="I79" s="31">
        <f t="shared" si="37"/>
        <v>13888.349987596583</v>
      </c>
      <c r="J79" s="31">
        <v>-12777.281988588855</v>
      </c>
      <c r="K79" s="31">
        <f t="shared" si="38"/>
        <v>5555.3399950386429</v>
      </c>
      <c r="L79" s="32">
        <f t="shared" si="43"/>
        <v>-615.34130848270615</v>
      </c>
      <c r="M79" s="31">
        <v>13794.760693405082</v>
      </c>
      <c r="N79" s="31">
        <v>13888.349987596583</v>
      </c>
      <c r="O79" s="31">
        <f t="shared" si="39"/>
        <v>-93.589294191500812</v>
      </c>
      <c r="P79" s="31">
        <v>0</v>
      </c>
      <c r="Q79" s="31">
        <v>-3.8727173695974022</v>
      </c>
      <c r="R79" s="33">
        <f t="shared" si="40"/>
        <v>-712.80332004380432</v>
      </c>
    </row>
    <row r="80" spans="1:18" s="34" customFormat="1" ht="15.75" x14ac:dyDescent="0.25">
      <c r="A80" s="5">
        <f t="shared" si="45"/>
        <v>73</v>
      </c>
      <c r="B80" s="26" t="s">
        <v>11</v>
      </c>
      <c r="C80" s="28">
        <f t="shared" si="44"/>
        <v>10000</v>
      </c>
      <c r="D80" s="29">
        <f t="shared" si="41"/>
        <v>25000</v>
      </c>
      <c r="E80" s="29">
        <v>-23000</v>
      </c>
      <c r="F80" s="30">
        <f t="shared" si="36"/>
        <v>12000</v>
      </c>
      <c r="G80" s="31">
        <f t="shared" si="42"/>
        <v>5555.3399950386429</v>
      </c>
      <c r="H80" s="31"/>
      <c r="I80" s="31">
        <f t="shared" si="37"/>
        <v>13888.349987596583</v>
      </c>
      <c r="J80" s="31">
        <v>-12777.281988588855</v>
      </c>
      <c r="K80" s="31">
        <f t="shared" si="38"/>
        <v>6666.4079940463689</v>
      </c>
      <c r="L80" s="32">
        <f t="shared" si="43"/>
        <v>-712.80332004380432</v>
      </c>
      <c r="M80" s="31">
        <v>13794.760693405082</v>
      </c>
      <c r="N80" s="31">
        <v>13888.349987596583</v>
      </c>
      <c r="O80" s="31">
        <f t="shared" si="39"/>
        <v>-93.589294191500812</v>
      </c>
      <c r="P80" s="31">
        <v>0</v>
      </c>
      <c r="Q80" s="31">
        <v>-4.2477886019414743</v>
      </c>
      <c r="R80" s="33">
        <f t="shared" si="40"/>
        <v>-810.6404028372466</v>
      </c>
    </row>
    <row r="81" spans="1:18" s="34" customFormat="1" ht="15.75" x14ac:dyDescent="0.25">
      <c r="A81" s="5">
        <f t="shared" si="45"/>
        <v>74</v>
      </c>
      <c r="B81" s="35" t="s">
        <v>12</v>
      </c>
      <c r="C81" s="36">
        <f>+C69</f>
        <v>24000</v>
      </c>
      <c r="D81" s="37">
        <f>SUM(D69:D80)</f>
        <v>300000</v>
      </c>
      <c r="E81" s="37">
        <f>SUM(E69:E80)</f>
        <v>-312000</v>
      </c>
      <c r="F81" s="38">
        <f>+C81+D81+E81</f>
        <v>12000</v>
      </c>
      <c r="G81" s="39">
        <f>+G69</f>
        <v>12939.12069425526</v>
      </c>
      <c r="H81" s="39">
        <f>+H69</f>
        <v>393.69529383746283</v>
      </c>
      <c r="I81" s="39">
        <f>SUM(I69:I80)</f>
        <v>166660.19985115901</v>
      </c>
      <c r="J81" s="39">
        <f>SUM(J69:J80)</f>
        <v>-173326.60784520535</v>
      </c>
      <c r="K81" s="39">
        <f>+G81+H81+I81+J81</f>
        <v>6666.4079940463707</v>
      </c>
      <c r="L81" s="40">
        <f>+L69</f>
        <v>721.66793197719699</v>
      </c>
      <c r="M81" s="39">
        <f>SUM(M69:M80)</f>
        <v>165537.128320861</v>
      </c>
      <c r="N81" s="39">
        <f>SUM(N69:N80)</f>
        <v>166660.19985115901</v>
      </c>
      <c r="O81" s="39">
        <f>SUM(O69:O80)</f>
        <v>-1123.0715302980097</v>
      </c>
      <c r="P81" s="39">
        <f>SUM(P69:P80)</f>
        <v>-393.69529383746283</v>
      </c>
      <c r="Q81" s="39">
        <f>SUM(Q69:Q80)</f>
        <v>-15.541510678971209</v>
      </c>
      <c r="R81" s="41">
        <f>+R80</f>
        <v>-810.6404028372466</v>
      </c>
    </row>
    <row r="82" spans="1:18" s="53" customFormat="1" ht="13.5" thickBot="1" x14ac:dyDescent="0.25">
      <c r="A82" s="5">
        <f t="shared" si="45"/>
        <v>75</v>
      </c>
      <c r="B82" s="54" t="s">
        <v>36</v>
      </c>
      <c r="C82" s="55"/>
      <c r="D82" s="56"/>
      <c r="E82" s="57"/>
      <c r="F82" s="58"/>
      <c r="G82" s="59">
        <f>G69/C69*100</f>
        <v>53.913002892730248</v>
      </c>
      <c r="H82" s="60"/>
      <c r="I82" s="59">
        <f>I81/D81*100</f>
        <v>55.553399950386343</v>
      </c>
      <c r="J82" s="59">
        <f>J81/E81*100</f>
        <v>55.553399950386328</v>
      </c>
      <c r="K82" s="60">
        <f>K69/F69*100</f>
        <v>55.55339995038635</v>
      </c>
      <c r="L82" s="61"/>
      <c r="M82" s="59">
        <f>M81/D81*100</f>
        <v>55.179042773620338</v>
      </c>
      <c r="N82" s="59">
        <f>N81/D81*100</f>
        <v>55.553399950386343</v>
      </c>
      <c r="O82" s="62"/>
      <c r="P82" s="63"/>
      <c r="Q82" s="63"/>
      <c r="R82" s="64"/>
    </row>
    <row r="83" spans="1:18" x14ac:dyDescent="0.25">
      <c r="A83" s="5"/>
    </row>
    <row r="84" spans="1:18" x14ac:dyDescent="0.25">
      <c r="A84" s="82"/>
    </row>
    <row r="85" spans="1:18" x14ac:dyDescent="0.25">
      <c r="A85" s="82"/>
    </row>
    <row r="86" spans="1:18" x14ac:dyDescent="0.25">
      <c r="A86" s="82"/>
    </row>
    <row r="87" spans="1:18" x14ac:dyDescent="0.25">
      <c r="A87" s="82"/>
    </row>
    <row r="88" spans="1:18" x14ac:dyDescent="0.25">
      <c r="A88" s="5"/>
    </row>
    <row r="89" spans="1:18" x14ac:dyDescent="0.25">
      <c r="A89" s="5"/>
    </row>
    <row r="90" spans="1:18" x14ac:dyDescent="0.25">
      <c r="A90" s="5"/>
      <c r="B90" s="83"/>
    </row>
    <row r="91" spans="1:18" x14ac:dyDescent="0.25">
      <c r="A91" s="5"/>
      <c r="B91" s="83"/>
    </row>
    <row r="92" spans="1:18" x14ac:dyDescent="0.25">
      <c r="A92" s="5"/>
      <c r="B92" s="84"/>
    </row>
  </sheetData>
  <mergeCells count="7">
    <mergeCell ref="M5:M6"/>
    <mergeCell ref="N5:N6"/>
    <mergeCell ref="A1:R1"/>
    <mergeCell ref="A2:R2"/>
    <mergeCell ref="C4:F4"/>
    <mergeCell ref="G4:K4"/>
    <mergeCell ref="L4:R4"/>
  </mergeCells>
  <pageMargins left="0.70866141732283472" right="0.70866141732283472" top="0.74803149606299213" bottom="0.74803149606299213" header="0.31496062992125984" footer="0.31496062992125984"/>
  <pageSetup scale="43" orientation="portrait" r:id="rId1"/>
  <headerFooter>
    <oddHeader>&amp;R&amp;"Arial,Gras italique"&amp;14Énergir, s.e.c.
Mesures relatives à l’achat et la vente de gaz naturel renouvelable, R-4008-2017</oddHeader>
    <oddFooter>&amp;L&amp;"Arial,Gras italique"&amp;14Original : 2021.02.08&amp;"-,Normal"
&amp;R&amp;"Arial,Gras italique"&amp;14Gaz Métro-5, Document 3 
Annexe 4, Page 2 de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51BF9-C3C5-4AF7-909B-A9D828C7728B}">
  <sheetPr>
    <pageSetUpPr fitToPage="1"/>
  </sheetPr>
  <dimension ref="A1:R92"/>
  <sheetViews>
    <sheetView showGridLines="0" topLeftCell="A43" zoomScale="80" zoomScaleNormal="80" zoomScaleSheetLayoutView="100" workbookViewId="0">
      <selection activeCell="A43" sqref="A1:XFD1048576"/>
    </sheetView>
  </sheetViews>
  <sheetFormatPr baseColWidth="10" defaultColWidth="11.42578125" defaultRowHeight="15" x14ac:dyDescent="0.25"/>
  <cols>
    <col min="1" max="1" width="4.42578125" style="3" bestFit="1" customWidth="1"/>
    <col min="2" max="2" width="12.7109375" customWidth="1"/>
    <col min="3" max="3" width="11.7109375" bestFit="1" customWidth="1"/>
    <col min="4" max="4" width="12.28515625" bestFit="1" customWidth="1"/>
    <col min="5" max="5" width="12.85546875" bestFit="1" customWidth="1"/>
    <col min="6" max="7" width="11.7109375" bestFit="1" customWidth="1"/>
    <col min="8" max="8" width="10.7109375" customWidth="1"/>
    <col min="9" max="9" width="14.28515625" customWidth="1"/>
    <col min="10" max="10" width="13" customWidth="1"/>
    <col min="11" max="11" width="11.7109375" bestFit="1" customWidth="1"/>
    <col min="12" max="12" width="11.28515625" bestFit="1" customWidth="1"/>
    <col min="13" max="13" width="11.7109375" bestFit="1" customWidth="1"/>
    <col min="14" max="14" width="11.28515625" bestFit="1" customWidth="1"/>
    <col min="15" max="15" width="11.7109375" customWidth="1"/>
    <col min="16" max="17" width="10.7109375" customWidth="1"/>
    <col min="18" max="18" width="15.7109375" customWidth="1"/>
  </cols>
  <sheetData>
    <row r="1" spans="1:18" ht="15.75" x14ac:dyDescent="0.25">
      <c r="A1" s="133" t="s">
        <v>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5.75" x14ac:dyDescent="0.25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9.75" customHeight="1" thickBot="1" x14ac:dyDescent="0.3">
      <c r="R3" s="85"/>
    </row>
    <row r="4" spans="1:18" ht="27.95" customHeight="1" x14ac:dyDescent="0.25">
      <c r="B4" s="4"/>
      <c r="C4" s="134" t="s">
        <v>14</v>
      </c>
      <c r="D4" s="135"/>
      <c r="E4" s="135"/>
      <c r="F4" s="136"/>
      <c r="G4" s="137" t="s">
        <v>15</v>
      </c>
      <c r="H4" s="138"/>
      <c r="I4" s="135"/>
      <c r="J4" s="135"/>
      <c r="K4" s="136"/>
      <c r="L4" s="134" t="s">
        <v>16</v>
      </c>
      <c r="M4" s="135"/>
      <c r="N4" s="135"/>
      <c r="O4" s="135"/>
      <c r="P4" s="135"/>
      <c r="Q4" s="135"/>
      <c r="R4" s="139"/>
    </row>
    <row r="5" spans="1:18" x14ac:dyDescent="0.25">
      <c r="A5" s="5" t="s">
        <v>17</v>
      </c>
      <c r="B5" s="6" t="s">
        <v>18</v>
      </c>
      <c r="C5" s="7" t="s">
        <v>19</v>
      </c>
      <c r="D5" s="8" t="s">
        <v>20</v>
      </c>
      <c r="E5" s="8" t="s">
        <v>21</v>
      </c>
      <c r="F5" s="9" t="s">
        <v>22</v>
      </c>
      <c r="G5" s="7" t="s">
        <v>19</v>
      </c>
      <c r="H5" s="8" t="s">
        <v>23</v>
      </c>
      <c r="I5" s="8" t="s">
        <v>20</v>
      </c>
      <c r="J5" s="8" t="s">
        <v>21</v>
      </c>
      <c r="K5" s="9" t="s">
        <v>22</v>
      </c>
      <c r="L5" s="7" t="s">
        <v>19</v>
      </c>
      <c r="M5" s="131" t="s">
        <v>24</v>
      </c>
      <c r="N5" s="131" t="s">
        <v>25</v>
      </c>
      <c r="O5" s="131" t="s">
        <v>37</v>
      </c>
      <c r="P5" s="8" t="s">
        <v>27</v>
      </c>
      <c r="Q5" s="8" t="s">
        <v>28</v>
      </c>
      <c r="R5" s="11" t="s">
        <v>22</v>
      </c>
    </row>
    <row r="6" spans="1:18" x14ac:dyDescent="0.25">
      <c r="B6" s="12"/>
      <c r="C6" s="13"/>
      <c r="D6" s="14"/>
      <c r="E6" s="14"/>
      <c r="F6" s="15" t="s">
        <v>29</v>
      </c>
      <c r="G6" s="16"/>
      <c r="H6" s="17"/>
      <c r="I6" s="17"/>
      <c r="J6" s="17"/>
      <c r="K6" s="15" t="s">
        <v>30</v>
      </c>
      <c r="L6" s="16"/>
      <c r="M6" s="132"/>
      <c r="N6" s="132"/>
      <c r="O6" s="132"/>
      <c r="P6" s="17" t="s">
        <v>32</v>
      </c>
      <c r="Q6" s="17"/>
      <c r="R6" s="18" t="s">
        <v>33</v>
      </c>
    </row>
    <row r="7" spans="1:18" x14ac:dyDescent="0.25">
      <c r="B7" s="19"/>
      <c r="C7" s="20">
        <v>-1</v>
      </c>
      <c r="D7" s="21">
        <v>-2</v>
      </c>
      <c r="E7" s="21">
        <v>-3</v>
      </c>
      <c r="F7" s="22">
        <v>-4</v>
      </c>
      <c r="G7" s="23">
        <v>-5</v>
      </c>
      <c r="H7" s="24">
        <f>+G7-1</f>
        <v>-6</v>
      </c>
      <c r="I7" s="24">
        <f t="shared" ref="I7:K7" si="0">+H7-1</f>
        <v>-7</v>
      </c>
      <c r="J7" s="24">
        <f t="shared" si="0"/>
        <v>-8</v>
      </c>
      <c r="K7" s="24">
        <f t="shared" si="0"/>
        <v>-9</v>
      </c>
      <c r="L7" s="23">
        <v>-10</v>
      </c>
      <c r="M7" s="24">
        <f t="shared" ref="M7:N7" si="1">-1+L7</f>
        <v>-11</v>
      </c>
      <c r="N7" s="24">
        <f t="shared" si="1"/>
        <v>-12</v>
      </c>
      <c r="O7" s="24">
        <v>-13</v>
      </c>
      <c r="P7" s="24" t="s">
        <v>34</v>
      </c>
      <c r="Q7" s="24" t="s">
        <v>35</v>
      </c>
      <c r="R7" s="25">
        <f t="shared" ref="R7" si="2">-1+Q7</f>
        <v>-16</v>
      </c>
    </row>
    <row r="8" spans="1:18" ht="15.75" x14ac:dyDescent="0.25">
      <c r="A8" s="5">
        <v>1</v>
      </c>
      <c r="B8" s="26">
        <v>2021</v>
      </c>
      <c r="C8" s="13"/>
      <c r="D8" s="14"/>
      <c r="E8" s="14"/>
      <c r="F8" s="15"/>
      <c r="G8" s="17"/>
      <c r="H8" s="17"/>
      <c r="I8" s="17"/>
      <c r="J8" s="17"/>
      <c r="K8" s="17"/>
      <c r="L8" s="16"/>
      <c r="M8" s="17"/>
      <c r="N8" s="17"/>
      <c r="O8" s="17"/>
      <c r="P8" s="17"/>
      <c r="Q8" s="17"/>
      <c r="R8" s="27"/>
    </row>
    <row r="9" spans="1:18" s="34" customFormat="1" ht="15.75" x14ac:dyDescent="0.25">
      <c r="A9" s="5">
        <f>+A8+1</f>
        <v>2</v>
      </c>
      <c r="B9" s="26" t="s">
        <v>0</v>
      </c>
      <c r="C9" s="28">
        <v>11000</v>
      </c>
      <c r="D9" s="29">
        <v>4000</v>
      </c>
      <c r="E9" s="29">
        <v>-1500</v>
      </c>
      <c r="F9" s="30">
        <f>SUM(C9:E9)</f>
        <v>13500</v>
      </c>
      <c r="G9" s="31">
        <v>5610</v>
      </c>
      <c r="H9" s="31">
        <v>0</v>
      </c>
      <c r="I9" s="31">
        <f>+N9</f>
        <v>2040</v>
      </c>
      <c r="J9" s="31">
        <v>-765</v>
      </c>
      <c r="K9" s="31">
        <f>SUM(G9:J9)</f>
        <v>6885</v>
      </c>
      <c r="L9" s="32">
        <v>0</v>
      </c>
      <c r="M9" s="31">
        <v>2060</v>
      </c>
      <c r="N9" s="31">
        <v>2040</v>
      </c>
      <c r="O9" s="31">
        <f t="shared" ref="O9:O20" si="3">+M9-N9</f>
        <v>20</v>
      </c>
      <c r="P9" s="31">
        <f>-H9</f>
        <v>0</v>
      </c>
      <c r="Q9" s="31">
        <v>0</v>
      </c>
      <c r="R9" s="33">
        <f>+O9+Q9+P9</f>
        <v>20</v>
      </c>
    </row>
    <row r="10" spans="1:18" s="34" customFormat="1" ht="15.75" x14ac:dyDescent="0.25">
      <c r="A10" s="5">
        <f t="shared" ref="A10:A73" si="4">+A9+1</f>
        <v>3</v>
      </c>
      <c r="B10" s="26" t="s">
        <v>1</v>
      </c>
      <c r="C10" s="28">
        <f>+F9</f>
        <v>13500</v>
      </c>
      <c r="D10" s="29">
        <v>4000</v>
      </c>
      <c r="E10" s="29">
        <v>-2000</v>
      </c>
      <c r="F10" s="30">
        <f t="shared" ref="F10:F20" si="5">SUM(C10:E10)</f>
        <v>15500</v>
      </c>
      <c r="G10" s="31">
        <f>+K9</f>
        <v>6885</v>
      </c>
      <c r="H10" s="31"/>
      <c r="I10" s="31">
        <f t="shared" ref="I10:I20" si="6">+N10</f>
        <v>2040</v>
      </c>
      <c r="J10" s="31">
        <v>-1020</v>
      </c>
      <c r="K10" s="31">
        <f t="shared" ref="K10:K20" si="7">SUM(G10:J10)</f>
        <v>7905</v>
      </c>
      <c r="L10" s="32">
        <f>+R9</f>
        <v>20</v>
      </c>
      <c r="M10" s="31">
        <v>2060</v>
      </c>
      <c r="N10" s="31">
        <v>2040</v>
      </c>
      <c r="O10" s="31">
        <f t="shared" si="3"/>
        <v>20</v>
      </c>
      <c r="P10" s="31">
        <v>0</v>
      </c>
      <c r="Q10" s="31">
        <v>0.21369863013698628</v>
      </c>
      <c r="R10" s="33">
        <f t="shared" ref="R10:R20" si="8">+O10+Q10+P10+L10</f>
        <v>40.213698630136989</v>
      </c>
    </row>
    <row r="11" spans="1:18" s="34" customFormat="1" ht="15.75" x14ac:dyDescent="0.25">
      <c r="A11" s="5">
        <f t="shared" si="4"/>
        <v>4</v>
      </c>
      <c r="B11" s="26" t="s">
        <v>2</v>
      </c>
      <c r="C11" s="28">
        <f t="shared" ref="C11:C20" si="9">+F10</f>
        <v>15500</v>
      </c>
      <c r="D11" s="29">
        <v>4000</v>
      </c>
      <c r="E11" s="29">
        <v>-3000</v>
      </c>
      <c r="F11" s="30">
        <f t="shared" si="5"/>
        <v>16500</v>
      </c>
      <c r="G11" s="31">
        <f t="shared" ref="G11:G20" si="10">+K10</f>
        <v>7905</v>
      </c>
      <c r="H11" s="31"/>
      <c r="I11" s="31">
        <f t="shared" si="6"/>
        <v>2040</v>
      </c>
      <c r="J11" s="31">
        <v>-1530</v>
      </c>
      <c r="K11" s="31">
        <f t="shared" si="7"/>
        <v>8415</v>
      </c>
      <c r="L11" s="32">
        <f t="shared" ref="L11:L20" si="11">+R10</f>
        <v>40.213698630136989</v>
      </c>
      <c r="M11" s="31">
        <v>2060</v>
      </c>
      <c r="N11" s="31">
        <v>2040</v>
      </c>
      <c r="O11" s="31">
        <f t="shared" si="3"/>
        <v>20</v>
      </c>
      <c r="P11" s="31">
        <v>0</v>
      </c>
      <c r="Q11" s="31">
        <v>0.33123287671232876</v>
      </c>
      <c r="R11" s="33">
        <f t="shared" si="8"/>
        <v>60.544931506849316</v>
      </c>
    </row>
    <row r="12" spans="1:18" s="34" customFormat="1" ht="15.75" x14ac:dyDescent="0.25">
      <c r="A12" s="5">
        <f t="shared" si="4"/>
        <v>5</v>
      </c>
      <c r="B12" s="26" t="s">
        <v>3</v>
      </c>
      <c r="C12" s="28">
        <f t="shared" si="9"/>
        <v>16500</v>
      </c>
      <c r="D12" s="29">
        <v>4000</v>
      </c>
      <c r="E12" s="29">
        <v>-4000</v>
      </c>
      <c r="F12" s="30">
        <f t="shared" si="5"/>
        <v>16500</v>
      </c>
      <c r="G12" s="31">
        <f t="shared" si="10"/>
        <v>8415</v>
      </c>
      <c r="H12" s="31"/>
      <c r="I12" s="31">
        <f t="shared" si="6"/>
        <v>2040</v>
      </c>
      <c r="J12" s="31">
        <v>-2040</v>
      </c>
      <c r="K12" s="31">
        <f t="shared" si="7"/>
        <v>8415</v>
      </c>
      <c r="L12" s="32">
        <f t="shared" si="11"/>
        <v>60.544931506849316</v>
      </c>
      <c r="M12" s="31">
        <v>2060</v>
      </c>
      <c r="N12" s="31">
        <v>2040</v>
      </c>
      <c r="O12" s="31">
        <f t="shared" si="3"/>
        <v>20</v>
      </c>
      <c r="P12" s="31">
        <v>0</v>
      </c>
      <c r="Q12" s="31">
        <v>0.44164383561643833</v>
      </c>
      <c r="R12" s="33">
        <f t="shared" si="8"/>
        <v>80.986575342465756</v>
      </c>
    </row>
    <row r="13" spans="1:18" s="34" customFormat="1" ht="15.75" x14ac:dyDescent="0.25">
      <c r="A13" s="5">
        <f t="shared" si="4"/>
        <v>6</v>
      </c>
      <c r="B13" s="26" t="s">
        <v>4</v>
      </c>
      <c r="C13" s="28">
        <f t="shared" si="9"/>
        <v>16500</v>
      </c>
      <c r="D13" s="29">
        <v>4000</v>
      </c>
      <c r="E13" s="29">
        <v>-3500</v>
      </c>
      <c r="F13" s="30">
        <f t="shared" si="5"/>
        <v>17000</v>
      </c>
      <c r="G13" s="31">
        <f t="shared" si="10"/>
        <v>8415</v>
      </c>
      <c r="H13" s="31"/>
      <c r="I13" s="31">
        <f t="shared" si="6"/>
        <v>2040</v>
      </c>
      <c r="J13" s="31">
        <v>-1785</v>
      </c>
      <c r="K13" s="31">
        <f t="shared" si="7"/>
        <v>8670</v>
      </c>
      <c r="L13" s="32">
        <f t="shared" si="11"/>
        <v>80.986575342465756</v>
      </c>
      <c r="M13" s="31">
        <v>2060</v>
      </c>
      <c r="N13" s="31">
        <v>2040</v>
      </c>
      <c r="O13" s="31">
        <f t="shared" si="3"/>
        <v>20</v>
      </c>
      <c r="P13" s="31">
        <v>0</v>
      </c>
      <c r="Q13" s="31">
        <v>0.49863013698630138</v>
      </c>
      <c r="R13" s="33">
        <f t="shared" si="8"/>
        <v>101.48520547945205</v>
      </c>
    </row>
    <row r="14" spans="1:18" s="34" customFormat="1" ht="15.75" x14ac:dyDescent="0.25">
      <c r="A14" s="5">
        <f t="shared" si="4"/>
        <v>7</v>
      </c>
      <c r="B14" s="26" t="s">
        <v>5</v>
      </c>
      <c r="C14" s="28">
        <f t="shared" si="9"/>
        <v>17000</v>
      </c>
      <c r="D14" s="29">
        <v>4000</v>
      </c>
      <c r="E14" s="29">
        <v>-3000</v>
      </c>
      <c r="F14" s="30">
        <f t="shared" si="5"/>
        <v>18000</v>
      </c>
      <c r="G14" s="31">
        <f t="shared" si="10"/>
        <v>8670</v>
      </c>
      <c r="H14" s="31"/>
      <c r="I14" s="31">
        <f t="shared" si="6"/>
        <v>2040</v>
      </c>
      <c r="J14" s="31">
        <v>-1530</v>
      </c>
      <c r="K14" s="31">
        <f t="shared" si="7"/>
        <v>9180</v>
      </c>
      <c r="L14" s="32">
        <f t="shared" si="11"/>
        <v>101.48520547945205</v>
      </c>
      <c r="M14" s="31">
        <v>2060</v>
      </c>
      <c r="N14" s="31">
        <v>2040</v>
      </c>
      <c r="O14" s="31">
        <f t="shared" si="3"/>
        <v>20</v>
      </c>
      <c r="P14" s="31">
        <v>0</v>
      </c>
      <c r="Q14" s="31">
        <v>0.66246575342465752</v>
      </c>
      <c r="R14" s="33">
        <f t="shared" si="8"/>
        <v>122.1476712328767</v>
      </c>
    </row>
    <row r="15" spans="1:18" s="34" customFormat="1" ht="15.75" x14ac:dyDescent="0.25">
      <c r="A15" s="5">
        <f t="shared" si="4"/>
        <v>8</v>
      </c>
      <c r="B15" s="26" t="s">
        <v>6</v>
      </c>
      <c r="C15" s="28">
        <f t="shared" si="9"/>
        <v>18000</v>
      </c>
      <c r="D15" s="29">
        <v>4000</v>
      </c>
      <c r="E15" s="29">
        <v>-2000</v>
      </c>
      <c r="F15" s="30">
        <f t="shared" si="5"/>
        <v>20000</v>
      </c>
      <c r="G15" s="31">
        <f t="shared" si="10"/>
        <v>9180</v>
      </c>
      <c r="H15" s="31"/>
      <c r="I15" s="31">
        <f t="shared" si="6"/>
        <v>2040</v>
      </c>
      <c r="J15" s="31">
        <v>-1020</v>
      </c>
      <c r="K15" s="31">
        <f t="shared" si="7"/>
        <v>10200</v>
      </c>
      <c r="L15" s="32">
        <f t="shared" si="11"/>
        <v>122.1476712328767</v>
      </c>
      <c r="M15" s="31">
        <v>2060</v>
      </c>
      <c r="N15" s="31">
        <v>2040</v>
      </c>
      <c r="O15" s="31">
        <f t="shared" si="3"/>
        <v>20</v>
      </c>
      <c r="P15" s="31">
        <v>0</v>
      </c>
      <c r="Q15" s="31">
        <v>0.74794520547945209</v>
      </c>
      <c r="R15" s="33">
        <f t="shared" si="8"/>
        <v>142.89561643835617</v>
      </c>
    </row>
    <row r="16" spans="1:18" s="34" customFormat="1" ht="15.75" x14ac:dyDescent="0.25">
      <c r="A16" s="5">
        <f t="shared" si="4"/>
        <v>9</v>
      </c>
      <c r="B16" s="26" t="s">
        <v>7</v>
      </c>
      <c r="C16" s="28">
        <f t="shared" si="9"/>
        <v>20000</v>
      </c>
      <c r="D16" s="29">
        <v>4000</v>
      </c>
      <c r="E16" s="29">
        <v>-2000</v>
      </c>
      <c r="F16" s="30">
        <f t="shared" si="5"/>
        <v>22000</v>
      </c>
      <c r="G16" s="31">
        <f t="shared" si="10"/>
        <v>10200</v>
      </c>
      <c r="H16" s="31"/>
      <c r="I16" s="31">
        <f t="shared" si="6"/>
        <v>2040</v>
      </c>
      <c r="J16" s="31">
        <v>-1020</v>
      </c>
      <c r="K16" s="31">
        <f t="shared" si="7"/>
        <v>11220</v>
      </c>
      <c r="L16" s="32">
        <f t="shared" si="11"/>
        <v>142.89561643835617</v>
      </c>
      <c r="M16" s="31">
        <v>2060</v>
      </c>
      <c r="N16" s="31">
        <v>2040</v>
      </c>
      <c r="O16" s="31">
        <f t="shared" si="3"/>
        <v>20</v>
      </c>
      <c r="P16" s="31">
        <v>0</v>
      </c>
      <c r="Q16" s="31">
        <v>0.88328767123287666</v>
      </c>
      <c r="R16" s="33">
        <f t="shared" si="8"/>
        <v>163.77890410958906</v>
      </c>
    </row>
    <row r="17" spans="1:18" s="34" customFormat="1" ht="15.75" x14ac:dyDescent="0.25">
      <c r="A17" s="5">
        <f t="shared" si="4"/>
        <v>10</v>
      </c>
      <c r="B17" s="26" t="s">
        <v>8</v>
      </c>
      <c r="C17" s="28">
        <f t="shared" si="9"/>
        <v>22000</v>
      </c>
      <c r="D17" s="29">
        <v>4000</v>
      </c>
      <c r="E17" s="29">
        <v>-1000</v>
      </c>
      <c r="F17" s="30">
        <f t="shared" si="5"/>
        <v>25000</v>
      </c>
      <c r="G17" s="31">
        <f t="shared" si="10"/>
        <v>11220</v>
      </c>
      <c r="H17" s="31"/>
      <c r="I17" s="31">
        <f t="shared" si="6"/>
        <v>2040</v>
      </c>
      <c r="J17" s="31">
        <v>-510</v>
      </c>
      <c r="K17" s="31">
        <f t="shared" si="7"/>
        <v>12750</v>
      </c>
      <c r="L17" s="32">
        <f t="shared" si="11"/>
        <v>163.77890410958906</v>
      </c>
      <c r="M17" s="31">
        <v>2060</v>
      </c>
      <c r="N17" s="31">
        <v>2040</v>
      </c>
      <c r="O17" s="31">
        <f t="shared" si="3"/>
        <v>20</v>
      </c>
      <c r="P17" s="31">
        <v>0</v>
      </c>
      <c r="Q17" s="31">
        <v>0.9616438356164384</v>
      </c>
      <c r="R17" s="33">
        <f t="shared" si="8"/>
        <v>184.74054794520549</v>
      </c>
    </row>
    <row r="18" spans="1:18" s="34" customFormat="1" ht="15.75" x14ac:dyDescent="0.25">
      <c r="A18" s="5">
        <f t="shared" si="4"/>
        <v>11</v>
      </c>
      <c r="B18" s="26" t="s">
        <v>9</v>
      </c>
      <c r="C18" s="28">
        <f t="shared" si="9"/>
        <v>25000</v>
      </c>
      <c r="D18" s="29">
        <v>4000</v>
      </c>
      <c r="E18" s="29">
        <v>-1000</v>
      </c>
      <c r="F18" s="30">
        <f t="shared" si="5"/>
        <v>28000</v>
      </c>
      <c r="G18" s="31">
        <f t="shared" si="10"/>
        <v>12750</v>
      </c>
      <c r="H18" s="31"/>
      <c r="I18" s="31">
        <f t="shared" si="6"/>
        <v>2040</v>
      </c>
      <c r="J18" s="31">
        <v>-510</v>
      </c>
      <c r="K18" s="31">
        <f t="shared" si="7"/>
        <v>14280</v>
      </c>
      <c r="L18" s="32">
        <f t="shared" si="11"/>
        <v>184.74054794520549</v>
      </c>
      <c r="M18" s="31">
        <v>2060</v>
      </c>
      <c r="N18" s="31">
        <v>2040</v>
      </c>
      <c r="O18" s="31">
        <f t="shared" si="3"/>
        <v>20</v>
      </c>
      <c r="P18" s="31">
        <v>0</v>
      </c>
      <c r="Q18" s="31">
        <v>1.1041095890410959</v>
      </c>
      <c r="R18" s="33">
        <f t="shared" si="8"/>
        <v>205.84465753424658</v>
      </c>
    </row>
    <row r="19" spans="1:18" s="34" customFormat="1" ht="15.75" x14ac:dyDescent="0.25">
      <c r="A19" s="5">
        <f t="shared" si="4"/>
        <v>12</v>
      </c>
      <c r="B19" s="26" t="s">
        <v>10</v>
      </c>
      <c r="C19" s="28">
        <f t="shared" si="9"/>
        <v>28000</v>
      </c>
      <c r="D19" s="29">
        <v>5000</v>
      </c>
      <c r="E19" s="29">
        <v>-1000</v>
      </c>
      <c r="F19" s="30">
        <f t="shared" si="5"/>
        <v>32000</v>
      </c>
      <c r="G19" s="31">
        <f t="shared" si="10"/>
        <v>14280</v>
      </c>
      <c r="H19" s="31"/>
      <c r="I19" s="31">
        <f t="shared" si="6"/>
        <v>2550</v>
      </c>
      <c r="J19" s="31">
        <v>-510</v>
      </c>
      <c r="K19" s="31">
        <f t="shared" si="7"/>
        <v>16320</v>
      </c>
      <c r="L19" s="32">
        <f t="shared" si="11"/>
        <v>205.84465753424658</v>
      </c>
      <c r="M19" s="31">
        <v>2575</v>
      </c>
      <c r="N19" s="31">
        <v>2550</v>
      </c>
      <c r="O19" s="31">
        <f t="shared" si="3"/>
        <v>25</v>
      </c>
      <c r="P19" s="31">
        <v>0</v>
      </c>
      <c r="Q19" s="31">
        <v>1.2421232876712329</v>
      </c>
      <c r="R19" s="33">
        <f t="shared" si="8"/>
        <v>232.08678082191781</v>
      </c>
    </row>
    <row r="20" spans="1:18" s="34" customFormat="1" ht="15.75" x14ac:dyDescent="0.25">
      <c r="A20" s="5">
        <f t="shared" si="4"/>
        <v>13</v>
      </c>
      <c r="B20" s="26" t="s">
        <v>11</v>
      </c>
      <c r="C20" s="28">
        <f t="shared" si="9"/>
        <v>32000</v>
      </c>
      <c r="D20" s="29">
        <v>5000</v>
      </c>
      <c r="E20" s="29">
        <v>-1000</v>
      </c>
      <c r="F20" s="30">
        <f t="shared" si="5"/>
        <v>36000</v>
      </c>
      <c r="G20" s="31">
        <f t="shared" si="10"/>
        <v>16320</v>
      </c>
      <c r="H20" s="31"/>
      <c r="I20" s="31">
        <f t="shared" si="6"/>
        <v>2550</v>
      </c>
      <c r="J20" s="31">
        <v>-510</v>
      </c>
      <c r="K20" s="31">
        <f t="shared" si="7"/>
        <v>18360</v>
      </c>
      <c r="L20" s="32">
        <f t="shared" si="11"/>
        <v>232.08678082191781</v>
      </c>
      <c r="M20" s="31">
        <v>2575</v>
      </c>
      <c r="N20" s="31">
        <v>2550</v>
      </c>
      <c r="O20" s="31">
        <f t="shared" si="3"/>
        <v>25</v>
      </c>
      <c r="P20" s="31">
        <v>0</v>
      </c>
      <c r="Q20" s="31">
        <v>1.3356164383561644</v>
      </c>
      <c r="R20" s="33">
        <f t="shared" si="8"/>
        <v>258.42239726027395</v>
      </c>
    </row>
    <row r="21" spans="1:18" s="34" customFormat="1" ht="15.75" x14ac:dyDescent="0.25">
      <c r="A21" s="5">
        <f t="shared" si="4"/>
        <v>14</v>
      </c>
      <c r="B21" s="35" t="s">
        <v>12</v>
      </c>
      <c r="C21" s="36">
        <f>+C9</f>
        <v>11000</v>
      </c>
      <c r="D21" s="37">
        <v>50000</v>
      </c>
      <c r="E21" s="37">
        <f>SUM(E9:E20)</f>
        <v>-25000</v>
      </c>
      <c r="F21" s="38">
        <f>+C21+D21+E21</f>
        <v>36000</v>
      </c>
      <c r="G21" s="39">
        <f>+G9</f>
        <v>5610</v>
      </c>
      <c r="H21" s="39">
        <f>+H9</f>
        <v>0</v>
      </c>
      <c r="I21" s="39">
        <f>SUM(I9:I20)</f>
        <v>25500</v>
      </c>
      <c r="J21" s="39">
        <f>SUM(J9:J20)</f>
        <v>-12750</v>
      </c>
      <c r="K21" s="39">
        <f>+G21+H21+I21+J21</f>
        <v>18360</v>
      </c>
      <c r="L21" s="40">
        <f>+L9</f>
        <v>0</v>
      </c>
      <c r="M21" s="39">
        <f>SUM(M9:M20)</f>
        <v>25750</v>
      </c>
      <c r="N21" s="39">
        <f>SUM(N9:N20)</f>
        <v>25500</v>
      </c>
      <c r="O21" s="39">
        <f>SUM(O9:O20)</f>
        <v>250</v>
      </c>
      <c r="P21" s="39">
        <f>SUM(P9:P20)</f>
        <v>0</v>
      </c>
      <c r="Q21" s="39">
        <f>SUM(Q9:Q20)</f>
        <v>8.4223972602739732</v>
      </c>
      <c r="R21" s="41">
        <f>R20</f>
        <v>258.42239726027395</v>
      </c>
    </row>
    <row r="22" spans="1:18" s="53" customFormat="1" ht="12.75" x14ac:dyDescent="0.2">
      <c r="A22" s="5">
        <f t="shared" si="4"/>
        <v>15</v>
      </c>
      <c r="B22" s="42" t="s">
        <v>36</v>
      </c>
      <c r="C22" s="43"/>
      <c r="D22" s="44"/>
      <c r="E22" s="45"/>
      <c r="F22" s="46"/>
      <c r="G22" s="47">
        <f>G9/C9*100</f>
        <v>51</v>
      </c>
      <c r="H22" s="48"/>
      <c r="I22" s="47">
        <f>I21/D21*100</f>
        <v>51</v>
      </c>
      <c r="J22" s="47">
        <f>J21/E21*100</f>
        <v>51</v>
      </c>
      <c r="K22" s="48">
        <f>K9/F9*100</f>
        <v>51</v>
      </c>
      <c r="L22" s="49"/>
      <c r="M22" s="47">
        <f>M21/D21*100</f>
        <v>51.5</v>
      </c>
      <c r="N22" s="47">
        <f>N21/D21*100</f>
        <v>51</v>
      </c>
      <c r="O22" s="50"/>
      <c r="P22" s="51"/>
      <c r="Q22" s="51"/>
      <c r="R22" s="52"/>
    </row>
    <row r="23" spans="1:18" s="34" customFormat="1" ht="15.75" x14ac:dyDescent="0.25">
      <c r="A23" s="5">
        <f t="shared" si="4"/>
        <v>16</v>
      </c>
      <c r="B23" s="35">
        <v>2022</v>
      </c>
      <c r="C23" s="36"/>
      <c r="D23" s="37"/>
      <c r="E23" s="37"/>
      <c r="F23" s="38"/>
      <c r="G23" s="40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41"/>
    </row>
    <row r="24" spans="1:18" s="34" customFormat="1" ht="15.75" x14ac:dyDescent="0.25">
      <c r="A24" s="5">
        <f>+A23+1</f>
        <v>17</v>
      </c>
      <c r="B24" s="26" t="s">
        <v>0</v>
      </c>
      <c r="C24" s="28">
        <f>+F20</f>
        <v>36000</v>
      </c>
      <c r="D24" s="29">
        <v>5000</v>
      </c>
      <c r="E24" s="29">
        <v>-2000</v>
      </c>
      <c r="F24" s="30">
        <f t="shared" ref="F24:F35" si="12">SUM(C24:E24)</f>
        <v>39000</v>
      </c>
      <c r="G24" s="31">
        <f>+K20</f>
        <v>18360</v>
      </c>
      <c r="H24" s="31">
        <v>360</v>
      </c>
      <c r="I24" s="31">
        <f t="shared" ref="I24:I35" si="13">+N24</f>
        <v>2600</v>
      </c>
      <c r="J24" s="31">
        <v>-1040</v>
      </c>
      <c r="K24" s="31">
        <f t="shared" ref="K24:K35" si="14">SUM(G24:J24)</f>
        <v>20280</v>
      </c>
      <c r="L24" s="32">
        <f>+R21</f>
        <v>258.42239726027395</v>
      </c>
      <c r="M24" s="31">
        <v>2619.8050000000003</v>
      </c>
      <c r="N24" s="31">
        <v>2600</v>
      </c>
      <c r="O24" s="31">
        <f t="shared" ref="O24:O35" si="15">+M24-N24</f>
        <v>19.805000000000291</v>
      </c>
      <c r="P24" s="31">
        <f>-H24</f>
        <v>-360</v>
      </c>
      <c r="Q24" s="31">
        <v>1.4266332341902797</v>
      </c>
      <c r="R24" s="33">
        <f t="shared" ref="R24:R36" si="16">+O24+Q24+P24+L24</f>
        <v>-80.345969505535493</v>
      </c>
    </row>
    <row r="25" spans="1:18" s="34" customFormat="1" ht="15.75" x14ac:dyDescent="0.25">
      <c r="A25" s="5">
        <f t="shared" si="4"/>
        <v>18</v>
      </c>
      <c r="B25" s="26" t="s">
        <v>1</v>
      </c>
      <c r="C25" s="28">
        <f>+F24</f>
        <v>39000</v>
      </c>
      <c r="D25" s="29">
        <v>5000</v>
      </c>
      <c r="E25" s="29">
        <v>-2500</v>
      </c>
      <c r="F25" s="30">
        <f t="shared" si="12"/>
        <v>41500</v>
      </c>
      <c r="G25" s="31">
        <f>+K24</f>
        <v>20280</v>
      </c>
      <c r="H25" s="31"/>
      <c r="I25" s="31">
        <f t="shared" si="13"/>
        <v>2600</v>
      </c>
      <c r="J25" s="31">
        <v>-1300</v>
      </c>
      <c r="K25" s="31">
        <f t="shared" si="14"/>
        <v>21580</v>
      </c>
      <c r="L25" s="32">
        <f>+R24</f>
        <v>-80.345969505535493</v>
      </c>
      <c r="M25" s="31">
        <v>2619.8050000000003</v>
      </c>
      <c r="N25" s="31">
        <v>2600</v>
      </c>
      <c r="O25" s="31">
        <f t="shared" si="15"/>
        <v>19.805000000000291</v>
      </c>
      <c r="P25" s="31">
        <v>0</v>
      </c>
      <c r="Q25" s="31">
        <v>-0.33105979545880726</v>
      </c>
      <c r="R25" s="33">
        <f t="shared" si="16"/>
        <v>-60.872029300994008</v>
      </c>
    </row>
    <row r="26" spans="1:18" s="34" customFormat="1" ht="15.75" x14ac:dyDescent="0.25">
      <c r="A26" s="5">
        <f t="shared" si="4"/>
        <v>19</v>
      </c>
      <c r="B26" s="26" t="s">
        <v>2</v>
      </c>
      <c r="C26" s="28">
        <f>+F25</f>
        <v>41500</v>
      </c>
      <c r="D26" s="29">
        <v>5000</v>
      </c>
      <c r="E26" s="29">
        <v>-3500</v>
      </c>
      <c r="F26" s="30">
        <f t="shared" si="12"/>
        <v>43000</v>
      </c>
      <c r="G26" s="31">
        <f t="shared" ref="G26:G35" si="17">+K25</f>
        <v>21580</v>
      </c>
      <c r="H26" s="31"/>
      <c r="I26" s="31">
        <f t="shared" si="13"/>
        <v>2600</v>
      </c>
      <c r="J26" s="31">
        <v>-1820</v>
      </c>
      <c r="K26" s="31">
        <f t="shared" si="14"/>
        <v>22360</v>
      </c>
      <c r="L26" s="32">
        <f t="shared" ref="L26:L35" si="18">+R25</f>
        <v>-60.872029300994008</v>
      </c>
      <c r="M26" s="31">
        <v>2619.8050000000003</v>
      </c>
      <c r="N26" s="31">
        <v>2600</v>
      </c>
      <c r="O26" s="31">
        <f t="shared" si="15"/>
        <v>19.805000000000291</v>
      </c>
      <c r="P26" s="31">
        <v>0</v>
      </c>
      <c r="Q26" s="31">
        <v>-0.23276066991930455</v>
      </c>
      <c r="R26" s="33">
        <f t="shared" si="16"/>
        <v>-41.299789970913025</v>
      </c>
    </row>
    <row r="27" spans="1:18" s="34" customFormat="1" ht="15.75" x14ac:dyDescent="0.25">
      <c r="A27" s="5">
        <f t="shared" si="4"/>
        <v>20</v>
      </c>
      <c r="B27" s="26" t="s">
        <v>3</v>
      </c>
      <c r="C27" s="28">
        <f t="shared" ref="C27:C35" si="19">+F26</f>
        <v>43000</v>
      </c>
      <c r="D27" s="29">
        <v>5000</v>
      </c>
      <c r="E27" s="29">
        <v>-4500</v>
      </c>
      <c r="F27" s="30">
        <f t="shared" si="12"/>
        <v>43500</v>
      </c>
      <c r="G27" s="31">
        <f t="shared" si="17"/>
        <v>22360</v>
      </c>
      <c r="H27" s="31"/>
      <c r="I27" s="31">
        <f t="shared" si="13"/>
        <v>2600</v>
      </c>
      <c r="J27" s="31">
        <v>-2340</v>
      </c>
      <c r="K27" s="31">
        <f t="shared" si="14"/>
        <v>22620</v>
      </c>
      <c r="L27" s="32">
        <f t="shared" si="18"/>
        <v>-41.299789970913025</v>
      </c>
      <c r="M27" s="31">
        <v>2619.8050000000003</v>
      </c>
      <c r="N27" s="31">
        <v>2600</v>
      </c>
      <c r="O27" s="31">
        <f t="shared" si="15"/>
        <v>19.805000000000291</v>
      </c>
      <c r="P27" s="31">
        <v>0</v>
      </c>
      <c r="Q27" s="31">
        <v>-0.12342621786450847</v>
      </c>
      <c r="R27" s="33">
        <f t="shared" si="16"/>
        <v>-21.618216188777243</v>
      </c>
    </row>
    <row r="28" spans="1:18" s="34" customFormat="1" ht="15.75" x14ac:dyDescent="0.25">
      <c r="A28" s="5">
        <f t="shared" si="4"/>
        <v>21</v>
      </c>
      <c r="B28" s="26" t="s">
        <v>4</v>
      </c>
      <c r="C28" s="28">
        <f t="shared" si="19"/>
        <v>43500</v>
      </c>
      <c r="D28" s="29">
        <v>5000</v>
      </c>
      <c r="E28" s="29">
        <v>-4000</v>
      </c>
      <c r="F28" s="30">
        <f t="shared" si="12"/>
        <v>44500</v>
      </c>
      <c r="G28" s="31">
        <f t="shared" si="17"/>
        <v>22620</v>
      </c>
      <c r="H28" s="31"/>
      <c r="I28" s="31">
        <f t="shared" si="13"/>
        <v>2600</v>
      </c>
      <c r="J28" s="31">
        <v>-2080</v>
      </c>
      <c r="K28" s="31">
        <f t="shared" si="14"/>
        <v>23140</v>
      </c>
      <c r="L28" s="32">
        <f t="shared" si="18"/>
        <v>-21.618216188777243</v>
      </c>
      <c r="M28" s="31">
        <v>2619.8050000000003</v>
      </c>
      <c r="N28" s="31">
        <v>2600</v>
      </c>
      <c r="O28" s="31">
        <f t="shared" si="15"/>
        <v>19.805000000000291</v>
      </c>
      <c r="P28" s="31">
        <v>0</v>
      </c>
      <c r="Q28" s="31">
        <v>-1.2728046537804794E-2</v>
      </c>
      <c r="R28" s="33">
        <f t="shared" si="16"/>
        <v>-1.8259442353147577</v>
      </c>
    </row>
    <row r="29" spans="1:18" s="34" customFormat="1" ht="15.75" x14ac:dyDescent="0.25">
      <c r="A29" s="5">
        <f t="shared" si="4"/>
        <v>22</v>
      </c>
      <c r="B29" s="26" t="s">
        <v>5</v>
      </c>
      <c r="C29" s="28">
        <f t="shared" si="19"/>
        <v>44500</v>
      </c>
      <c r="D29" s="29">
        <v>5000</v>
      </c>
      <c r="E29" s="29">
        <v>-3500</v>
      </c>
      <c r="F29" s="30">
        <f t="shared" si="12"/>
        <v>46000</v>
      </c>
      <c r="G29" s="31">
        <f t="shared" si="17"/>
        <v>23140</v>
      </c>
      <c r="H29" s="31"/>
      <c r="I29" s="31">
        <f t="shared" si="13"/>
        <v>2600</v>
      </c>
      <c r="J29" s="31">
        <v>-1820</v>
      </c>
      <c r="K29" s="31">
        <f t="shared" si="14"/>
        <v>23920</v>
      </c>
      <c r="L29" s="32">
        <f t="shared" si="18"/>
        <v>-1.8259442353147577</v>
      </c>
      <c r="M29" s="31">
        <v>2619.8050000000003</v>
      </c>
      <c r="N29" s="31">
        <v>2600</v>
      </c>
      <c r="O29" s="31">
        <f t="shared" si="15"/>
        <v>19.805000000000291</v>
      </c>
      <c r="P29" s="31">
        <v>0</v>
      </c>
      <c r="Q29" s="31">
        <v>9.5242686245083918E-2</v>
      </c>
      <c r="R29" s="33">
        <f t="shared" si="16"/>
        <v>18.074298450930616</v>
      </c>
    </row>
    <row r="30" spans="1:18" s="34" customFormat="1" ht="15.75" x14ac:dyDescent="0.25">
      <c r="A30" s="5">
        <f t="shared" si="4"/>
        <v>23</v>
      </c>
      <c r="B30" s="26" t="s">
        <v>6</v>
      </c>
      <c r="C30" s="28">
        <f t="shared" si="19"/>
        <v>46000</v>
      </c>
      <c r="D30" s="29">
        <v>8000</v>
      </c>
      <c r="E30" s="29">
        <v>-3000</v>
      </c>
      <c r="F30" s="30">
        <f t="shared" si="12"/>
        <v>51000</v>
      </c>
      <c r="G30" s="31">
        <f t="shared" si="17"/>
        <v>23920</v>
      </c>
      <c r="H30" s="31"/>
      <c r="I30" s="31">
        <f t="shared" si="13"/>
        <v>4160</v>
      </c>
      <c r="J30" s="31">
        <v>-1560</v>
      </c>
      <c r="K30" s="31">
        <f t="shared" si="14"/>
        <v>26520</v>
      </c>
      <c r="L30" s="32">
        <f t="shared" si="18"/>
        <v>18.074298450930616</v>
      </c>
      <c r="M30" s="31">
        <v>4191.6880000000001</v>
      </c>
      <c r="N30" s="31">
        <v>4160</v>
      </c>
      <c r="O30" s="31">
        <f t="shared" si="15"/>
        <v>31.688000000000102</v>
      </c>
      <c r="P30" s="31">
        <v>0</v>
      </c>
      <c r="Q30" s="31">
        <v>0.26146239632202128</v>
      </c>
      <c r="R30" s="33">
        <f t="shared" si="16"/>
        <v>50.023760847252738</v>
      </c>
    </row>
    <row r="31" spans="1:18" s="34" customFormat="1" ht="15.75" x14ac:dyDescent="0.25">
      <c r="A31" s="5">
        <f t="shared" si="4"/>
        <v>24</v>
      </c>
      <c r="B31" s="26" t="s">
        <v>7</v>
      </c>
      <c r="C31" s="28">
        <f t="shared" si="19"/>
        <v>51000</v>
      </c>
      <c r="D31" s="29">
        <v>8000</v>
      </c>
      <c r="E31" s="29">
        <v>-3000</v>
      </c>
      <c r="F31" s="30">
        <f t="shared" si="12"/>
        <v>56000</v>
      </c>
      <c r="G31" s="31">
        <f t="shared" si="17"/>
        <v>26520</v>
      </c>
      <c r="H31" s="31"/>
      <c r="I31" s="31">
        <f t="shared" si="13"/>
        <v>4160</v>
      </c>
      <c r="J31" s="31">
        <v>-1560</v>
      </c>
      <c r="K31" s="31">
        <f t="shared" si="14"/>
        <v>29120</v>
      </c>
      <c r="L31" s="32">
        <f t="shared" si="18"/>
        <v>50.023760847252738</v>
      </c>
      <c r="M31" s="31">
        <v>4191.6880000000001</v>
      </c>
      <c r="N31" s="31">
        <v>4160</v>
      </c>
      <c r="O31" s="31">
        <f t="shared" si="15"/>
        <v>31.688000000000102</v>
      </c>
      <c r="P31" s="31">
        <v>0</v>
      </c>
      <c r="Q31" s="31">
        <v>0.44511293282042741</v>
      </c>
      <c r="R31" s="33">
        <f t="shared" si="16"/>
        <v>82.156873780073269</v>
      </c>
    </row>
    <row r="32" spans="1:18" s="34" customFormat="1" ht="15.75" x14ac:dyDescent="0.25">
      <c r="A32" s="5">
        <f t="shared" si="4"/>
        <v>25</v>
      </c>
      <c r="B32" s="26" t="s">
        <v>8</v>
      </c>
      <c r="C32" s="28">
        <f t="shared" si="19"/>
        <v>56000</v>
      </c>
      <c r="D32" s="29">
        <v>8000</v>
      </c>
      <c r="E32" s="29">
        <v>-2000</v>
      </c>
      <c r="F32" s="30">
        <f t="shared" si="12"/>
        <v>62000</v>
      </c>
      <c r="G32" s="31">
        <f t="shared" si="17"/>
        <v>29120</v>
      </c>
      <c r="H32" s="31"/>
      <c r="I32" s="31">
        <f t="shared" si="13"/>
        <v>4160</v>
      </c>
      <c r="J32" s="31">
        <v>-1040</v>
      </c>
      <c r="K32" s="31">
        <f t="shared" si="14"/>
        <v>32240</v>
      </c>
      <c r="L32" s="32">
        <f t="shared" si="18"/>
        <v>82.156873780073269</v>
      </c>
      <c r="M32" s="31">
        <v>4191.6880000000001</v>
      </c>
      <c r="N32" s="31">
        <v>4160</v>
      </c>
      <c r="O32" s="31">
        <f t="shared" si="15"/>
        <v>31.688000000000102</v>
      </c>
      <c r="P32" s="31">
        <v>0</v>
      </c>
      <c r="Q32" s="31">
        <v>0.60004650591106357</v>
      </c>
      <c r="R32" s="33">
        <f t="shared" si="16"/>
        <v>114.44492028598444</v>
      </c>
    </row>
    <row r="33" spans="1:18" s="34" customFormat="1" ht="15.75" x14ac:dyDescent="0.25">
      <c r="A33" s="5">
        <f t="shared" si="4"/>
        <v>26</v>
      </c>
      <c r="B33" s="26" t="s">
        <v>9</v>
      </c>
      <c r="C33" s="28">
        <f t="shared" si="19"/>
        <v>62000</v>
      </c>
      <c r="D33" s="29">
        <v>8000</v>
      </c>
      <c r="E33" s="29">
        <v>-2000</v>
      </c>
      <c r="F33" s="30">
        <f t="shared" si="12"/>
        <v>68000</v>
      </c>
      <c r="G33" s="31">
        <f t="shared" si="17"/>
        <v>32240</v>
      </c>
      <c r="H33" s="31"/>
      <c r="I33" s="31">
        <f t="shared" si="13"/>
        <v>4160</v>
      </c>
      <c r="J33" s="31">
        <v>-1040</v>
      </c>
      <c r="K33" s="31">
        <f t="shared" si="14"/>
        <v>35360</v>
      </c>
      <c r="L33" s="32">
        <f t="shared" si="18"/>
        <v>114.44492028598444</v>
      </c>
      <c r="M33" s="31">
        <v>4191.6880000000001</v>
      </c>
      <c r="N33" s="31">
        <v>4160</v>
      </c>
      <c r="O33" s="31">
        <f t="shared" si="15"/>
        <v>31.688000000000102</v>
      </c>
      <c r="P33" s="31">
        <v>0</v>
      </c>
      <c r="Q33" s="31">
        <v>0.79498317939577101</v>
      </c>
      <c r="R33" s="33">
        <f t="shared" si="16"/>
        <v>146.92790346538033</v>
      </c>
    </row>
    <row r="34" spans="1:18" s="34" customFormat="1" ht="15.75" x14ac:dyDescent="0.25">
      <c r="A34" s="5">
        <f t="shared" si="4"/>
        <v>27</v>
      </c>
      <c r="B34" s="26" t="s">
        <v>10</v>
      </c>
      <c r="C34" s="28">
        <f t="shared" si="19"/>
        <v>68000</v>
      </c>
      <c r="D34" s="29">
        <v>8000</v>
      </c>
      <c r="E34" s="29">
        <v>-2000</v>
      </c>
      <c r="F34" s="30">
        <f t="shared" si="12"/>
        <v>74000</v>
      </c>
      <c r="G34" s="31">
        <f t="shared" si="17"/>
        <v>35360</v>
      </c>
      <c r="H34" s="31"/>
      <c r="I34" s="31">
        <f t="shared" si="13"/>
        <v>4160</v>
      </c>
      <c r="J34" s="31">
        <v>-1040</v>
      </c>
      <c r="K34" s="31">
        <f t="shared" si="14"/>
        <v>38480</v>
      </c>
      <c r="L34" s="32">
        <f t="shared" si="18"/>
        <v>146.92790346538033</v>
      </c>
      <c r="M34" s="31">
        <v>4191.6880000000001</v>
      </c>
      <c r="N34" s="31">
        <v>4160</v>
      </c>
      <c r="O34" s="31">
        <f t="shared" si="15"/>
        <v>31.688000000000102</v>
      </c>
      <c r="P34" s="31">
        <v>0</v>
      </c>
      <c r="Q34" s="31">
        <v>0.96991830268344281</v>
      </c>
      <c r="R34" s="33">
        <f t="shared" si="16"/>
        <v>179.58582176806388</v>
      </c>
    </row>
    <row r="35" spans="1:18" s="34" customFormat="1" ht="15.75" x14ac:dyDescent="0.25">
      <c r="A35" s="5">
        <f t="shared" si="4"/>
        <v>28</v>
      </c>
      <c r="B35" s="26" t="s">
        <v>11</v>
      </c>
      <c r="C35" s="28">
        <f t="shared" si="19"/>
        <v>74000</v>
      </c>
      <c r="D35" s="29">
        <v>8000</v>
      </c>
      <c r="E35" s="29">
        <v>-2000</v>
      </c>
      <c r="F35" s="30">
        <f t="shared" si="12"/>
        <v>80000</v>
      </c>
      <c r="G35" s="31">
        <f t="shared" si="17"/>
        <v>38480</v>
      </c>
      <c r="H35" s="31"/>
      <c r="I35" s="31">
        <f t="shared" si="13"/>
        <v>4160</v>
      </c>
      <c r="J35" s="31">
        <v>-1040</v>
      </c>
      <c r="K35" s="31">
        <f t="shared" si="14"/>
        <v>41600</v>
      </c>
      <c r="L35" s="32">
        <f t="shared" si="18"/>
        <v>179.58582176806388</v>
      </c>
      <c r="M35" s="31">
        <v>4191.6880000000001</v>
      </c>
      <c r="N35" s="31">
        <v>4160</v>
      </c>
      <c r="O35" s="31">
        <f t="shared" si="15"/>
        <v>31.688000000000102</v>
      </c>
      <c r="P35" s="31">
        <v>0</v>
      </c>
      <c r="Q35" s="31">
        <v>1.1079226702946268</v>
      </c>
      <c r="R35" s="33">
        <f t="shared" si="16"/>
        <v>212.38174443835862</v>
      </c>
    </row>
    <row r="36" spans="1:18" s="34" customFormat="1" ht="15.75" x14ac:dyDescent="0.25">
      <c r="A36" s="5">
        <f t="shared" si="4"/>
        <v>29</v>
      </c>
      <c r="B36" s="35" t="s">
        <v>12</v>
      </c>
      <c r="C36" s="36">
        <f>+C24</f>
        <v>36000</v>
      </c>
      <c r="D36" s="37">
        <v>78000</v>
      </c>
      <c r="E36" s="37">
        <f>SUM(E24:E35)</f>
        <v>-34000</v>
      </c>
      <c r="F36" s="38">
        <f>+C36+D36+E36</f>
        <v>80000</v>
      </c>
      <c r="G36" s="39">
        <f>+G24</f>
        <v>18360</v>
      </c>
      <c r="H36" s="39">
        <f>+H24</f>
        <v>360</v>
      </c>
      <c r="I36" s="39">
        <f>SUM(I24:I35)</f>
        <v>40560</v>
      </c>
      <c r="J36" s="39">
        <f>SUM(J24:J35)</f>
        <v>-17680</v>
      </c>
      <c r="K36" s="39">
        <f>+G36+H36+I36+J36</f>
        <v>41600</v>
      </c>
      <c r="L36" s="40">
        <f>+L24</f>
        <v>258.42239726027395</v>
      </c>
      <c r="M36" s="39">
        <f>SUM(M24:M35)</f>
        <v>40868.958000000013</v>
      </c>
      <c r="N36" s="39">
        <f>SUM(N24:N35)</f>
        <v>40560</v>
      </c>
      <c r="O36" s="39">
        <f>SUM(O24:O35)</f>
        <v>308.95800000000236</v>
      </c>
      <c r="P36" s="39">
        <f>SUM(P24:P35)</f>
        <v>-360</v>
      </c>
      <c r="Q36" s="39">
        <f>SUM(Q24:Q35)</f>
        <v>5.0013471780822911</v>
      </c>
      <c r="R36" s="41">
        <f t="shared" si="16"/>
        <v>212.38174443835862</v>
      </c>
    </row>
    <row r="37" spans="1:18" s="53" customFormat="1" ht="12.75" x14ac:dyDescent="0.2">
      <c r="A37" s="5">
        <f t="shared" si="4"/>
        <v>30</v>
      </c>
      <c r="B37" s="42" t="s">
        <v>36</v>
      </c>
      <c r="C37" s="43"/>
      <c r="D37" s="44"/>
      <c r="E37" s="45"/>
      <c r="F37" s="46"/>
      <c r="G37" s="47">
        <f>G24/C24*100</f>
        <v>51</v>
      </c>
      <c r="H37" s="48"/>
      <c r="I37" s="47">
        <f>I36/D36*100</f>
        <v>52</v>
      </c>
      <c r="J37" s="47">
        <f>J36/E36*100</f>
        <v>52</v>
      </c>
      <c r="K37" s="48">
        <f>K24/F24*100</f>
        <v>52</v>
      </c>
      <c r="L37" s="49"/>
      <c r="M37" s="47">
        <f>M36/D36*100</f>
        <v>52.396100000000011</v>
      </c>
      <c r="N37" s="47">
        <f>N36/D36*100</f>
        <v>52</v>
      </c>
      <c r="O37" s="50"/>
      <c r="P37" s="51"/>
      <c r="Q37" s="51"/>
      <c r="R37" s="52"/>
    </row>
    <row r="38" spans="1:18" s="34" customFormat="1" ht="15.75" x14ac:dyDescent="0.25">
      <c r="A38" s="5">
        <f t="shared" si="4"/>
        <v>31</v>
      </c>
      <c r="B38" s="26">
        <v>2023</v>
      </c>
      <c r="C38" s="28"/>
      <c r="D38" s="29"/>
      <c r="E38" s="29"/>
      <c r="F38" s="30"/>
      <c r="G38" s="32"/>
      <c r="H38" s="31"/>
      <c r="I38" s="31"/>
      <c r="J38" s="31"/>
      <c r="K38" s="31"/>
      <c r="L38" s="32"/>
      <c r="M38" s="31"/>
      <c r="N38" s="31"/>
      <c r="O38" s="31"/>
      <c r="P38" s="31"/>
      <c r="Q38" s="31"/>
      <c r="R38" s="33"/>
    </row>
    <row r="39" spans="1:18" s="34" customFormat="1" ht="15.75" x14ac:dyDescent="0.25">
      <c r="A39" s="5">
        <f>+A38+1</f>
        <v>32</v>
      </c>
      <c r="B39" s="26" t="s">
        <v>0</v>
      </c>
      <c r="C39" s="28">
        <f>+F35</f>
        <v>80000</v>
      </c>
      <c r="D39" s="29"/>
      <c r="E39" s="29">
        <f>'[5]Annexe X - VentilationMens p.2'!E39/2</f>
        <v>-4000</v>
      </c>
      <c r="F39" s="30">
        <f t="shared" ref="F39:F50" si="20">SUM(C39:E39)</f>
        <v>76000</v>
      </c>
      <c r="G39" s="31">
        <f>+K35</f>
        <v>41600</v>
      </c>
      <c r="H39" s="31">
        <v>1133.5998219178066</v>
      </c>
      <c r="I39" s="31">
        <f t="shared" ref="I39:I50" si="21">+N39</f>
        <v>0</v>
      </c>
      <c r="J39" s="31">
        <v>-2136.6799910958903</v>
      </c>
      <c r="K39" s="31">
        <f t="shared" ref="K39:K50" si="22">SUM(G39:J39)</f>
        <v>40596.91983082192</v>
      </c>
      <c r="L39" s="32">
        <f>+R36</f>
        <v>212.38174443835862</v>
      </c>
      <c r="M39" s="31">
        <v>0</v>
      </c>
      <c r="N39" s="31">
        <v>0</v>
      </c>
      <c r="O39" s="31">
        <f t="shared" ref="O39:O50" si="23">+M39-N39</f>
        <v>0</v>
      </c>
      <c r="P39" s="31">
        <f>-H39</f>
        <v>-1133.5998219178066</v>
      </c>
      <c r="Q39" s="31">
        <v>1.1724636028583362</v>
      </c>
      <c r="R39" s="33">
        <f>+O39+Q39+P39+L39</f>
        <v>-920.04561387658953</v>
      </c>
    </row>
    <row r="40" spans="1:18" s="34" customFormat="1" ht="15.75" x14ac:dyDescent="0.25">
      <c r="A40" s="5">
        <f t="shared" si="4"/>
        <v>33</v>
      </c>
      <c r="B40" s="26" t="s">
        <v>1</v>
      </c>
      <c r="C40" s="28">
        <f>+F39</f>
        <v>76000</v>
      </c>
      <c r="D40" s="29"/>
      <c r="E40" s="29">
        <f>'[5]Annexe X - VentilationMens p.2'!E40/2</f>
        <v>-5000</v>
      </c>
      <c r="F40" s="30">
        <f t="shared" si="20"/>
        <v>71000</v>
      </c>
      <c r="G40" s="31">
        <f>+K39</f>
        <v>40596.91983082192</v>
      </c>
      <c r="H40" s="31"/>
      <c r="I40" s="31">
        <f t="shared" si="21"/>
        <v>0</v>
      </c>
      <c r="J40" s="31">
        <v>-2670.849988869863</v>
      </c>
      <c r="K40" s="31">
        <f t="shared" si="22"/>
        <v>37926.069841952056</v>
      </c>
      <c r="L40" s="32">
        <f>+R39</f>
        <v>-920.04561387658953</v>
      </c>
      <c r="M40" s="31">
        <v>0</v>
      </c>
      <c r="N40" s="31">
        <v>0</v>
      </c>
      <c r="O40" s="31">
        <f t="shared" si="23"/>
        <v>0</v>
      </c>
      <c r="P40" s="31">
        <v>0</v>
      </c>
      <c r="Q40" s="31">
        <v>-4.9215760303696534</v>
      </c>
      <c r="R40" s="33">
        <f t="shared" ref="R40:R50" si="24">+O40+Q40+P40+L40</f>
        <v>-924.96718990695922</v>
      </c>
    </row>
    <row r="41" spans="1:18" s="34" customFormat="1" ht="15.75" x14ac:dyDescent="0.25">
      <c r="A41" s="5">
        <f t="shared" si="4"/>
        <v>34</v>
      </c>
      <c r="B41" s="26" t="s">
        <v>2</v>
      </c>
      <c r="C41" s="28">
        <f>+F40</f>
        <v>71000</v>
      </c>
      <c r="D41" s="29"/>
      <c r="E41" s="29">
        <f>'[5]Annexe X - VentilationMens p.2'!E41/2</f>
        <v>-7000</v>
      </c>
      <c r="F41" s="30">
        <f t="shared" si="20"/>
        <v>64000</v>
      </c>
      <c r="G41" s="31">
        <f t="shared" ref="G41:G50" si="25">+K40</f>
        <v>37926.069841952056</v>
      </c>
      <c r="H41" s="31"/>
      <c r="I41" s="31">
        <f t="shared" si="21"/>
        <v>0</v>
      </c>
      <c r="J41" s="31">
        <v>-3739.1899844178079</v>
      </c>
      <c r="K41" s="31">
        <f t="shared" si="22"/>
        <v>34186.879857534252</v>
      </c>
      <c r="L41" s="32">
        <f t="shared" ref="L41:L50" si="26">+R40</f>
        <v>-924.96718990695922</v>
      </c>
      <c r="M41" s="31">
        <v>0</v>
      </c>
      <c r="N41" s="31">
        <v>0</v>
      </c>
      <c r="O41" s="31">
        <f t="shared" si="23"/>
        <v>0</v>
      </c>
      <c r="P41" s="31">
        <v>0</v>
      </c>
      <c r="Q41" s="31">
        <v>-5.085628564715309</v>
      </c>
      <c r="R41" s="33">
        <f t="shared" si="24"/>
        <v>-930.05281847167453</v>
      </c>
    </row>
    <row r="42" spans="1:18" s="34" customFormat="1" ht="15.75" x14ac:dyDescent="0.25">
      <c r="A42" s="5">
        <f t="shared" si="4"/>
        <v>35</v>
      </c>
      <c r="B42" s="26" t="s">
        <v>3</v>
      </c>
      <c r="C42" s="28">
        <f t="shared" ref="C42:C50" si="27">+F41</f>
        <v>64000</v>
      </c>
      <c r="D42" s="29"/>
      <c r="E42" s="29">
        <f>'[5]Annexe X - VentilationMens p.2'!E42/2</f>
        <v>-9000</v>
      </c>
      <c r="F42" s="30">
        <f t="shared" si="20"/>
        <v>55000</v>
      </c>
      <c r="G42" s="31">
        <f t="shared" si="25"/>
        <v>34186.879857534252</v>
      </c>
      <c r="H42" s="31"/>
      <c r="I42" s="31">
        <f t="shared" si="21"/>
        <v>0</v>
      </c>
      <c r="J42" s="31">
        <v>-4807.5299799657532</v>
      </c>
      <c r="K42" s="31">
        <f t="shared" si="22"/>
        <v>29379.3498775685</v>
      </c>
      <c r="L42" s="32">
        <f t="shared" si="26"/>
        <v>-930.05281847167453</v>
      </c>
      <c r="M42" s="31">
        <v>0</v>
      </c>
      <c r="N42" s="31">
        <v>0</v>
      </c>
      <c r="O42" s="31">
        <f t="shared" si="23"/>
        <v>0</v>
      </c>
      <c r="P42" s="31">
        <v>0</v>
      </c>
      <c r="Q42" s="31">
        <v>-5.085628564715309</v>
      </c>
      <c r="R42" s="33">
        <f t="shared" si="24"/>
        <v>-935.13844703638983</v>
      </c>
    </row>
    <row r="43" spans="1:18" s="34" customFormat="1" ht="15.75" x14ac:dyDescent="0.25">
      <c r="A43" s="5">
        <f t="shared" si="4"/>
        <v>36</v>
      </c>
      <c r="B43" s="26" t="s">
        <v>4</v>
      </c>
      <c r="C43" s="28">
        <f t="shared" si="27"/>
        <v>55000</v>
      </c>
      <c r="D43" s="29"/>
      <c r="E43" s="29">
        <f>'[5]Annexe X - VentilationMens p.2'!E43/2</f>
        <v>-8000</v>
      </c>
      <c r="F43" s="30">
        <f t="shared" si="20"/>
        <v>47000</v>
      </c>
      <c r="G43" s="31">
        <f t="shared" si="25"/>
        <v>29379.3498775685</v>
      </c>
      <c r="H43" s="31"/>
      <c r="I43" s="31">
        <f t="shared" si="21"/>
        <v>0</v>
      </c>
      <c r="J43" s="31">
        <v>-4273.3599821917805</v>
      </c>
      <c r="K43" s="31">
        <f t="shared" si="22"/>
        <v>25105.989895376719</v>
      </c>
      <c r="L43" s="32">
        <f t="shared" si="26"/>
        <v>-935.13844703638983</v>
      </c>
      <c r="M43" s="31">
        <v>0</v>
      </c>
      <c r="N43" s="31">
        <v>0</v>
      </c>
      <c r="O43" s="31">
        <f t="shared" si="23"/>
        <v>0</v>
      </c>
      <c r="P43" s="31">
        <v>0</v>
      </c>
      <c r="Q43" s="31">
        <v>-4.5934709616783431</v>
      </c>
      <c r="R43" s="33">
        <f t="shared" si="24"/>
        <v>-939.73191799806818</v>
      </c>
    </row>
    <row r="44" spans="1:18" s="34" customFormat="1" ht="15.75" x14ac:dyDescent="0.25">
      <c r="A44" s="5">
        <f t="shared" si="4"/>
        <v>37</v>
      </c>
      <c r="B44" s="26" t="s">
        <v>5</v>
      </c>
      <c r="C44" s="28">
        <f t="shared" si="27"/>
        <v>47000</v>
      </c>
      <c r="D44" s="29"/>
      <c r="E44" s="29">
        <f>'[5]Annexe X - VentilationMens p.2'!E44/2</f>
        <v>-7000</v>
      </c>
      <c r="F44" s="30">
        <f t="shared" si="20"/>
        <v>40000</v>
      </c>
      <c r="G44" s="31">
        <f t="shared" si="25"/>
        <v>25105.989895376719</v>
      </c>
      <c r="H44" s="31"/>
      <c r="I44" s="31">
        <f t="shared" si="21"/>
        <v>0</v>
      </c>
      <c r="J44" s="31">
        <v>-3739.1899844178079</v>
      </c>
      <c r="K44" s="31">
        <f t="shared" si="22"/>
        <v>21366.799910958911</v>
      </c>
      <c r="L44" s="32">
        <f t="shared" si="26"/>
        <v>-939.73191799806818</v>
      </c>
      <c r="M44" s="31">
        <v>0</v>
      </c>
      <c r="N44" s="31">
        <v>0</v>
      </c>
      <c r="O44" s="31">
        <f t="shared" si="23"/>
        <v>0</v>
      </c>
      <c r="P44" s="31">
        <v>0</v>
      </c>
      <c r="Q44" s="31">
        <v>-5.085628564715309</v>
      </c>
      <c r="R44" s="33">
        <f t="shared" si="24"/>
        <v>-944.81754656278349</v>
      </c>
    </row>
    <row r="45" spans="1:18" s="34" customFormat="1" ht="15.75" x14ac:dyDescent="0.25">
      <c r="A45" s="5">
        <f t="shared" si="4"/>
        <v>38</v>
      </c>
      <c r="B45" s="26" t="s">
        <v>6</v>
      </c>
      <c r="C45" s="28">
        <f t="shared" si="27"/>
        <v>40000</v>
      </c>
      <c r="D45" s="29"/>
      <c r="E45" s="29">
        <f>'[5]Annexe X - VentilationMens p.2'!E45/2</f>
        <v>-5000</v>
      </c>
      <c r="F45" s="30">
        <f t="shared" si="20"/>
        <v>35000</v>
      </c>
      <c r="G45" s="31">
        <f t="shared" si="25"/>
        <v>21366.799910958911</v>
      </c>
      <c r="H45" s="31"/>
      <c r="I45" s="31">
        <f t="shared" si="21"/>
        <v>0</v>
      </c>
      <c r="J45" s="31">
        <v>-2670.849988869863</v>
      </c>
      <c r="K45" s="31">
        <f t="shared" si="22"/>
        <v>18695.949922089047</v>
      </c>
      <c r="L45" s="32">
        <f t="shared" si="26"/>
        <v>-944.81754656278349</v>
      </c>
      <c r="M45" s="31">
        <v>0</v>
      </c>
      <c r="N45" s="31">
        <v>0</v>
      </c>
      <c r="O45" s="31">
        <f t="shared" si="23"/>
        <v>0</v>
      </c>
      <c r="P45" s="31">
        <v>0</v>
      </c>
      <c r="Q45" s="31">
        <v>-4.9215760303696534</v>
      </c>
      <c r="R45" s="33">
        <f t="shared" si="24"/>
        <v>-949.73912259315318</v>
      </c>
    </row>
    <row r="46" spans="1:18" s="34" customFormat="1" ht="15.75" x14ac:dyDescent="0.25">
      <c r="A46" s="5">
        <f t="shared" si="4"/>
        <v>39</v>
      </c>
      <c r="B46" s="26" t="s">
        <v>7</v>
      </c>
      <c r="C46" s="28">
        <f t="shared" si="27"/>
        <v>35000</v>
      </c>
      <c r="D46" s="29"/>
      <c r="E46" s="29">
        <f>'[5]Annexe X - VentilationMens p.2'!E46/2</f>
        <v>-5000</v>
      </c>
      <c r="F46" s="30">
        <f t="shared" si="20"/>
        <v>30000</v>
      </c>
      <c r="G46" s="31">
        <f t="shared" si="25"/>
        <v>18695.949922089047</v>
      </c>
      <c r="H46" s="31"/>
      <c r="I46" s="31">
        <f t="shared" si="21"/>
        <v>0</v>
      </c>
      <c r="J46" s="31">
        <v>-2670.849988869863</v>
      </c>
      <c r="K46" s="31">
        <f t="shared" si="22"/>
        <v>16025.099933219184</v>
      </c>
      <c r="L46" s="32">
        <f t="shared" si="26"/>
        <v>-949.73912259315318</v>
      </c>
      <c r="M46" s="31">
        <v>0</v>
      </c>
      <c r="N46" s="31">
        <v>0</v>
      </c>
      <c r="O46" s="31">
        <f t="shared" si="23"/>
        <v>0</v>
      </c>
      <c r="P46" s="31">
        <v>0</v>
      </c>
      <c r="Q46" s="31">
        <v>-5.085628564715309</v>
      </c>
      <c r="R46" s="33">
        <f t="shared" si="24"/>
        <v>-954.82475115786849</v>
      </c>
    </row>
    <row r="47" spans="1:18" s="34" customFormat="1" ht="15.75" x14ac:dyDescent="0.25">
      <c r="A47" s="5">
        <f t="shared" si="4"/>
        <v>40</v>
      </c>
      <c r="B47" s="26" t="s">
        <v>8</v>
      </c>
      <c r="C47" s="28">
        <f t="shared" si="27"/>
        <v>30000</v>
      </c>
      <c r="D47" s="29"/>
      <c r="E47" s="29">
        <f>'[5]Annexe X - VentilationMens p.2'!E47/2</f>
        <v>-4000</v>
      </c>
      <c r="F47" s="30">
        <f t="shared" si="20"/>
        <v>26000</v>
      </c>
      <c r="G47" s="31">
        <f t="shared" si="25"/>
        <v>16025.099933219184</v>
      </c>
      <c r="H47" s="31"/>
      <c r="I47" s="31">
        <f t="shared" si="21"/>
        <v>0</v>
      </c>
      <c r="J47" s="31">
        <v>-2136.6799910958903</v>
      </c>
      <c r="K47" s="31">
        <f t="shared" si="22"/>
        <v>13888.419942123293</v>
      </c>
      <c r="L47" s="32">
        <f t="shared" si="26"/>
        <v>-954.82475115786849</v>
      </c>
      <c r="M47" s="31">
        <v>0</v>
      </c>
      <c r="N47" s="31">
        <v>0</v>
      </c>
      <c r="O47" s="31">
        <f t="shared" si="23"/>
        <v>0</v>
      </c>
      <c r="P47" s="31">
        <v>0</v>
      </c>
      <c r="Q47" s="31">
        <v>-4.9215760303696534</v>
      </c>
      <c r="R47" s="33">
        <f t="shared" si="24"/>
        <v>-959.74632718823818</v>
      </c>
    </row>
    <row r="48" spans="1:18" s="34" customFormat="1" ht="15.75" x14ac:dyDescent="0.25">
      <c r="A48" s="5">
        <f t="shared" si="4"/>
        <v>41</v>
      </c>
      <c r="B48" s="26" t="s">
        <v>9</v>
      </c>
      <c r="C48" s="28">
        <f t="shared" si="27"/>
        <v>26000</v>
      </c>
      <c r="D48" s="29"/>
      <c r="E48" s="29">
        <f>'[5]Annexe X - VentilationMens p.2'!E48/2</f>
        <v>-4000</v>
      </c>
      <c r="F48" s="30">
        <f t="shared" si="20"/>
        <v>22000</v>
      </c>
      <c r="G48" s="31">
        <f t="shared" si="25"/>
        <v>13888.419942123293</v>
      </c>
      <c r="H48" s="31"/>
      <c r="I48" s="31">
        <f t="shared" si="21"/>
        <v>0</v>
      </c>
      <c r="J48" s="31">
        <v>-2136.6799910958903</v>
      </c>
      <c r="K48" s="31">
        <f t="shared" si="22"/>
        <v>11751.739951027403</v>
      </c>
      <c r="L48" s="32">
        <f t="shared" si="26"/>
        <v>-959.74632718823818</v>
      </c>
      <c r="M48" s="31">
        <v>0</v>
      </c>
      <c r="N48" s="31">
        <v>0</v>
      </c>
      <c r="O48" s="31">
        <f t="shared" si="23"/>
        <v>0</v>
      </c>
      <c r="P48" s="31">
        <v>0</v>
      </c>
      <c r="Q48" s="31">
        <v>-5.085628564715309</v>
      </c>
      <c r="R48" s="33">
        <f t="shared" si="24"/>
        <v>-964.83195575295349</v>
      </c>
    </row>
    <row r="49" spans="1:18" s="34" customFormat="1" ht="15.75" x14ac:dyDescent="0.25">
      <c r="A49" s="5">
        <f t="shared" si="4"/>
        <v>42</v>
      </c>
      <c r="B49" s="26" t="s">
        <v>10</v>
      </c>
      <c r="C49" s="28">
        <f t="shared" si="27"/>
        <v>22000</v>
      </c>
      <c r="D49" s="29"/>
      <c r="E49" s="29">
        <f>'[5]Annexe X - VentilationMens p.2'!E49/2</f>
        <v>-4000</v>
      </c>
      <c r="F49" s="30">
        <f t="shared" si="20"/>
        <v>18000</v>
      </c>
      <c r="G49" s="31">
        <f t="shared" si="25"/>
        <v>11751.739951027403</v>
      </c>
      <c r="H49" s="31"/>
      <c r="I49" s="31">
        <f t="shared" si="21"/>
        <v>0</v>
      </c>
      <c r="J49" s="31">
        <v>-2136.6799910958903</v>
      </c>
      <c r="K49" s="31">
        <f t="shared" si="22"/>
        <v>9615.0599599315119</v>
      </c>
      <c r="L49" s="32">
        <f t="shared" si="26"/>
        <v>-964.83195575295349</v>
      </c>
      <c r="M49" s="31">
        <v>0</v>
      </c>
      <c r="N49" s="31">
        <v>0</v>
      </c>
      <c r="O49" s="31">
        <f t="shared" si="23"/>
        <v>0</v>
      </c>
      <c r="P49" s="31">
        <v>0</v>
      </c>
      <c r="Q49" s="31">
        <v>-5.085628564715309</v>
      </c>
      <c r="R49" s="33">
        <f t="shared" si="24"/>
        <v>-969.9175843176688</v>
      </c>
    </row>
    <row r="50" spans="1:18" s="34" customFormat="1" ht="15.75" x14ac:dyDescent="0.25">
      <c r="A50" s="5">
        <f t="shared" si="4"/>
        <v>43</v>
      </c>
      <c r="B50" s="26" t="s">
        <v>11</v>
      </c>
      <c r="C50" s="28">
        <f t="shared" si="27"/>
        <v>18000</v>
      </c>
      <c r="D50" s="29"/>
      <c r="E50" s="29">
        <f>'[5]Annexe X - VentilationMens p.2'!E50/2</f>
        <v>-4000</v>
      </c>
      <c r="F50" s="30">
        <f t="shared" si="20"/>
        <v>14000</v>
      </c>
      <c r="G50" s="31">
        <f t="shared" si="25"/>
        <v>9615.0599599315119</v>
      </c>
      <c r="H50" s="31"/>
      <c r="I50" s="31">
        <f t="shared" si="21"/>
        <v>0</v>
      </c>
      <c r="J50" s="31">
        <v>-2136.6799910958903</v>
      </c>
      <c r="K50" s="31">
        <f t="shared" si="22"/>
        <v>7478.3799688356212</v>
      </c>
      <c r="L50" s="32">
        <f t="shared" si="26"/>
        <v>-969.9175843176688</v>
      </c>
      <c r="M50" s="31">
        <v>0</v>
      </c>
      <c r="N50" s="31">
        <v>0</v>
      </c>
      <c r="O50" s="31">
        <f t="shared" si="23"/>
        <v>0</v>
      </c>
      <c r="P50" s="31">
        <v>0</v>
      </c>
      <c r="Q50" s="31">
        <v>-4.9215760303696534</v>
      </c>
      <c r="R50" s="33">
        <f t="shared" si="24"/>
        <v>-974.83916034803849</v>
      </c>
    </row>
    <row r="51" spans="1:18" s="34" customFormat="1" ht="15.75" x14ac:dyDescent="0.25">
      <c r="A51" s="5">
        <f t="shared" si="4"/>
        <v>44</v>
      </c>
      <c r="B51" s="35" t="s">
        <v>12</v>
      </c>
      <c r="C51" s="36">
        <f>+C39</f>
        <v>80000</v>
      </c>
      <c r="D51" s="37">
        <v>0</v>
      </c>
      <c r="E51" s="37">
        <f>SUM(E39:E50)</f>
        <v>-66000</v>
      </c>
      <c r="F51" s="38">
        <f>+C51+D51+E51</f>
        <v>14000</v>
      </c>
      <c r="G51" s="39">
        <f>+G39</f>
        <v>41600</v>
      </c>
      <c r="H51" s="39">
        <f>+H39</f>
        <v>1133.5998219178066</v>
      </c>
      <c r="I51" s="39">
        <f>SUM(I39:I50)</f>
        <v>0</v>
      </c>
      <c r="J51" s="39">
        <f>SUM(J39:J50)</f>
        <v>-35255.219853082192</v>
      </c>
      <c r="K51" s="39">
        <f>+G51+H51+I51+J51</f>
        <v>7478.3799688356157</v>
      </c>
      <c r="L51" s="40">
        <f>+L39</f>
        <v>212.38174443835862</v>
      </c>
      <c r="M51" s="39">
        <f>SUM(M39:M50)</f>
        <v>0</v>
      </c>
      <c r="N51" s="39">
        <f>SUM(N39:N50)</f>
        <v>0</v>
      </c>
      <c r="O51" s="39">
        <f>SUM(O39:O50)</f>
        <v>0</v>
      </c>
      <c r="P51" s="39">
        <f>SUM(P39:P50)</f>
        <v>-1133.5998219178066</v>
      </c>
      <c r="Q51" s="39">
        <f>SUM(Q39:Q50)</f>
        <v>-53.621082868590463</v>
      </c>
      <c r="R51" s="41">
        <f>+R50</f>
        <v>-974.83916034803849</v>
      </c>
    </row>
    <row r="52" spans="1:18" s="53" customFormat="1" ht="12.75" x14ac:dyDescent="0.2">
      <c r="A52" s="5">
        <f t="shared" si="4"/>
        <v>45</v>
      </c>
      <c r="B52" s="42" t="s">
        <v>36</v>
      </c>
      <c r="C52" s="43"/>
      <c r="D52" s="44"/>
      <c r="E52" s="45"/>
      <c r="F52" s="46"/>
      <c r="G52" s="47">
        <f>G39/C39*100</f>
        <v>52</v>
      </c>
      <c r="H52" s="48"/>
      <c r="I52" s="47" t="str">
        <f>IFERROR(I51/D51*100,"")</f>
        <v/>
      </c>
      <c r="J52" s="47">
        <f>J51/E51*100</f>
        <v>53.416999777397258</v>
      </c>
      <c r="K52" s="48">
        <f>K39/F39*100</f>
        <v>53.416999777397265</v>
      </c>
      <c r="L52" s="49"/>
      <c r="M52" s="47" t="str">
        <f>IFERROR(M51/D51*100,"")</f>
        <v/>
      </c>
      <c r="N52" s="47" t="str">
        <f>IFERROR(N51/D51*100,"")</f>
        <v/>
      </c>
      <c r="O52" s="50"/>
      <c r="P52" s="51"/>
      <c r="Q52" s="51"/>
      <c r="R52" s="52"/>
    </row>
    <row r="53" spans="1:18" s="34" customFormat="1" ht="15.75" x14ac:dyDescent="0.25">
      <c r="A53" s="5">
        <f t="shared" si="4"/>
        <v>46</v>
      </c>
      <c r="B53" s="26">
        <v>2024</v>
      </c>
      <c r="C53" s="28"/>
      <c r="D53" s="29"/>
      <c r="E53" s="29"/>
      <c r="F53" s="30"/>
      <c r="G53" s="32"/>
      <c r="H53" s="31"/>
      <c r="I53" s="31"/>
      <c r="J53" s="31"/>
      <c r="K53" s="31"/>
      <c r="L53" s="32"/>
      <c r="M53" s="31"/>
      <c r="N53" s="31"/>
      <c r="O53" s="31"/>
      <c r="P53" s="31"/>
      <c r="Q53" s="31"/>
      <c r="R53" s="33"/>
    </row>
    <row r="54" spans="1:18" s="34" customFormat="1" ht="15.75" x14ac:dyDescent="0.25">
      <c r="A54" s="5">
        <f>+A53+1</f>
        <v>47</v>
      </c>
      <c r="B54" s="26" t="s">
        <v>0</v>
      </c>
      <c r="C54" s="28">
        <f>+F50</f>
        <v>14000</v>
      </c>
      <c r="D54" s="29">
        <v>5000</v>
      </c>
      <c r="E54" s="29">
        <f>'[5]Annexe X - VentilationMens p.2'!E54/2</f>
        <v>-4000</v>
      </c>
      <c r="F54" s="30">
        <f t="shared" ref="F54:F65" si="28">SUM(C54:E54)</f>
        <v>15000</v>
      </c>
      <c r="G54" s="31">
        <f>+K50</f>
        <v>7478.3799688356212</v>
      </c>
      <c r="H54" s="31">
        <v>32.424331166209299</v>
      </c>
      <c r="I54" s="31">
        <f t="shared" ref="I54:I65" si="29">+N54</f>
        <v>2682.4301071435093</v>
      </c>
      <c r="J54" s="31">
        <v>-2145.944085714807</v>
      </c>
      <c r="K54" s="31">
        <f t="shared" ref="K54:K65" si="30">SUM(G54:J54)</f>
        <v>8047.2903214305334</v>
      </c>
      <c r="L54" s="32">
        <f>+R51</f>
        <v>-974.83916034803849</v>
      </c>
      <c r="M54" s="31">
        <v>2711.7673861618009</v>
      </c>
      <c r="N54" s="31">
        <v>2682.4301071435093</v>
      </c>
      <c r="O54" s="31">
        <f t="shared" ref="O54:O65" si="31">+M54-N54</f>
        <v>29.337279018291611</v>
      </c>
      <c r="P54" s="31">
        <f>-H54</f>
        <v>-32.424331166209299</v>
      </c>
      <c r="Q54" s="31">
        <v>-5.3816463235651986</v>
      </c>
      <c r="R54" s="33">
        <f>+O54+Q54+P54+L54</f>
        <v>-983.30785881952136</v>
      </c>
    </row>
    <row r="55" spans="1:18" s="34" customFormat="1" ht="15.75" x14ac:dyDescent="0.25">
      <c r="A55" s="5">
        <f t="shared" si="4"/>
        <v>48</v>
      </c>
      <c r="B55" s="26" t="s">
        <v>1</v>
      </c>
      <c r="C55" s="28">
        <f>+F54</f>
        <v>15000</v>
      </c>
      <c r="D55" s="29">
        <v>5000</v>
      </c>
      <c r="E55" s="29">
        <f>'[5]Annexe X - VentilationMens p.2'!E55/2</f>
        <v>-5000</v>
      </c>
      <c r="F55" s="30">
        <f t="shared" si="28"/>
        <v>15000</v>
      </c>
      <c r="G55" s="31">
        <f>+K54</f>
        <v>8047.2903214305334</v>
      </c>
      <c r="H55" s="31"/>
      <c r="I55" s="31">
        <f t="shared" si="29"/>
        <v>2682.4301071435093</v>
      </c>
      <c r="J55" s="31">
        <v>-2682.4301071435093</v>
      </c>
      <c r="K55" s="31">
        <f t="shared" si="30"/>
        <v>8047.2903214305334</v>
      </c>
      <c r="L55" s="32">
        <f>+R54</f>
        <v>-983.30785881952136</v>
      </c>
      <c r="M55" s="31">
        <v>2711.7673861618009</v>
      </c>
      <c r="N55" s="31">
        <v>2682.4301071435093</v>
      </c>
      <c r="O55" s="31">
        <f t="shared" si="31"/>
        <v>29.337279018291611</v>
      </c>
      <c r="P55" s="31">
        <v>0</v>
      </c>
      <c r="Q55" s="31">
        <v>-5.0678038911820433</v>
      </c>
      <c r="R55" s="33">
        <f t="shared" ref="R55:R65" si="32">+O55+Q55+P55+L55</f>
        <v>-959.0383836924118</v>
      </c>
    </row>
    <row r="56" spans="1:18" s="34" customFormat="1" ht="15.75" x14ac:dyDescent="0.25">
      <c r="A56" s="5">
        <f t="shared" si="4"/>
        <v>49</v>
      </c>
      <c r="B56" s="26" t="s">
        <v>2</v>
      </c>
      <c r="C56" s="28">
        <f>+F55</f>
        <v>15000</v>
      </c>
      <c r="D56" s="29">
        <v>5000</v>
      </c>
      <c r="E56" s="29">
        <f>'[5]Annexe X - VentilationMens p.2'!E56/2</f>
        <v>-7000</v>
      </c>
      <c r="F56" s="30">
        <f t="shared" si="28"/>
        <v>13000</v>
      </c>
      <c r="G56" s="31">
        <f t="shared" ref="G56:G65" si="33">+K55</f>
        <v>8047.2903214305334</v>
      </c>
      <c r="H56" s="31"/>
      <c r="I56" s="31">
        <f t="shared" si="29"/>
        <v>2682.4301071435093</v>
      </c>
      <c r="J56" s="31">
        <v>-3755.402150000913</v>
      </c>
      <c r="K56" s="31">
        <f t="shared" si="30"/>
        <v>6974.3182785731296</v>
      </c>
      <c r="L56" s="32">
        <f t="shared" ref="L56:L65" si="34">+R55</f>
        <v>-959.0383836924118</v>
      </c>
      <c r="M56" s="31">
        <v>2711.7673861618009</v>
      </c>
      <c r="N56" s="31">
        <v>2682.4301071435093</v>
      </c>
      <c r="O56" s="31">
        <f t="shared" si="31"/>
        <v>29.337279018291611</v>
      </c>
      <c r="P56" s="31">
        <v>0</v>
      </c>
      <c r="Q56" s="31">
        <v>-5.0747728321524281</v>
      </c>
      <c r="R56" s="33">
        <f t="shared" si="32"/>
        <v>-934.77587750627265</v>
      </c>
    </row>
    <row r="57" spans="1:18" s="34" customFormat="1" ht="15.75" x14ac:dyDescent="0.25">
      <c r="A57" s="5">
        <f t="shared" si="4"/>
        <v>50</v>
      </c>
      <c r="B57" s="26" t="s">
        <v>3</v>
      </c>
      <c r="C57" s="28">
        <f t="shared" ref="C57:C65" si="35">+F56</f>
        <v>13000</v>
      </c>
      <c r="D57" s="29">
        <v>5000</v>
      </c>
      <c r="E57" s="29">
        <f>'[5]Annexe X - VentilationMens p.2'!E57/2</f>
        <v>-9000</v>
      </c>
      <c r="F57" s="30">
        <f t="shared" si="28"/>
        <v>9000</v>
      </c>
      <c r="G57" s="31">
        <f t="shared" si="33"/>
        <v>6974.3182785731296</v>
      </c>
      <c r="H57" s="31"/>
      <c r="I57" s="31">
        <f t="shared" si="29"/>
        <v>2682.4301071435093</v>
      </c>
      <c r="J57" s="31">
        <v>-4828.3741928583158</v>
      </c>
      <c r="K57" s="31">
        <f t="shared" si="30"/>
        <v>4828.3741928583231</v>
      </c>
      <c r="L57" s="32">
        <f t="shared" si="34"/>
        <v>-934.77587750627265</v>
      </c>
      <c r="M57" s="31">
        <v>2711.7673861618009</v>
      </c>
      <c r="N57" s="31">
        <v>2682.4301071435093</v>
      </c>
      <c r="O57" s="31">
        <f t="shared" si="31"/>
        <v>29.337279018291611</v>
      </c>
      <c r="P57" s="31">
        <v>0</v>
      </c>
      <c r="Q57" s="31">
        <v>-4.9128149767500791</v>
      </c>
      <c r="R57" s="33">
        <f t="shared" si="32"/>
        <v>-910.35141346473108</v>
      </c>
    </row>
    <row r="58" spans="1:18" s="34" customFormat="1" ht="15.75" x14ac:dyDescent="0.25">
      <c r="A58" s="5">
        <f t="shared" si="4"/>
        <v>51</v>
      </c>
      <c r="B58" s="26" t="s">
        <v>4</v>
      </c>
      <c r="C58" s="28">
        <f t="shared" si="35"/>
        <v>9000</v>
      </c>
      <c r="D58" s="29">
        <v>5000</v>
      </c>
      <c r="E58" s="29">
        <f>'[5]Annexe X - VentilationMens p.2'!E58/2</f>
        <v>-8000</v>
      </c>
      <c r="F58" s="30">
        <f t="shared" si="28"/>
        <v>6000</v>
      </c>
      <c r="G58" s="31">
        <f t="shared" si="33"/>
        <v>4828.3741928583231</v>
      </c>
      <c r="H58" s="31"/>
      <c r="I58" s="31">
        <f t="shared" si="29"/>
        <v>2682.4301071435093</v>
      </c>
      <c r="J58" s="31">
        <v>-4291.888171429614</v>
      </c>
      <c r="K58" s="31">
        <f t="shared" si="30"/>
        <v>3218.9161285722184</v>
      </c>
      <c r="L58" s="32">
        <f t="shared" si="34"/>
        <v>-910.35141346473108</v>
      </c>
      <c r="M58" s="31">
        <v>2711.7673861618009</v>
      </c>
      <c r="N58" s="31">
        <v>2682.4301071435093</v>
      </c>
      <c r="O58" s="31">
        <f t="shared" si="31"/>
        <v>29.337279018291611</v>
      </c>
      <c r="P58" s="31">
        <v>0</v>
      </c>
      <c r="Q58" s="31">
        <v>-4.2910967547656913</v>
      </c>
      <c r="R58" s="33">
        <f t="shared" si="32"/>
        <v>-885.30523120120517</v>
      </c>
    </row>
    <row r="59" spans="1:18" s="34" customFormat="1" ht="15.75" x14ac:dyDescent="0.25">
      <c r="A59" s="5">
        <f t="shared" si="4"/>
        <v>52</v>
      </c>
      <c r="B59" s="26" t="s">
        <v>5</v>
      </c>
      <c r="C59" s="28">
        <f t="shared" si="35"/>
        <v>6000</v>
      </c>
      <c r="D59" s="29">
        <v>5000</v>
      </c>
      <c r="E59" s="29">
        <f>'[5]Annexe X - VentilationMens p.2'!E59/2</f>
        <v>-7000</v>
      </c>
      <c r="F59" s="30">
        <f t="shared" si="28"/>
        <v>4000</v>
      </c>
      <c r="G59" s="31">
        <f t="shared" si="33"/>
        <v>3218.9161285722184</v>
      </c>
      <c r="H59" s="31"/>
      <c r="I59" s="31">
        <f t="shared" si="29"/>
        <v>2682.4301071435093</v>
      </c>
      <c r="J59" s="31">
        <v>-3755.402150000913</v>
      </c>
      <c r="K59" s="31">
        <f t="shared" si="30"/>
        <v>2145.9440857148147</v>
      </c>
      <c r="L59" s="32">
        <f t="shared" si="34"/>
        <v>-885.30523120120517</v>
      </c>
      <c r="M59" s="31">
        <v>2711.7673861618009</v>
      </c>
      <c r="N59" s="31">
        <v>2682.4301071435093</v>
      </c>
      <c r="O59" s="31">
        <f t="shared" si="31"/>
        <v>29.337279018291611</v>
      </c>
      <c r="P59" s="31">
        <v>0</v>
      </c>
      <c r="Q59" s="31">
        <v>-4.58889926594538</v>
      </c>
      <c r="R59" s="33">
        <f t="shared" si="32"/>
        <v>-860.55685144885899</v>
      </c>
    </row>
    <row r="60" spans="1:18" s="34" customFormat="1" ht="15.75" x14ac:dyDescent="0.25">
      <c r="A60" s="5">
        <f t="shared" si="4"/>
        <v>53</v>
      </c>
      <c r="B60" s="26" t="s">
        <v>6</v>
      </c>
      <c r="C60" s="28">
        <f t="shared" si="35"/>
        <v>4000</v>
      </c>
      <c r="D60" s="29">
        <v>7000</v>
      </c>
      <c r="E60" s="29">
        <f>'[5]Annexe X - VentilationMens p.2'!E60/2</f>
        <v>-5000</v>
      </c>
      <c r="F60" s="30">
        <f t="shared" si="28"/>
        <v>6000</v>
      </c>
      <c r="G60" s="31">
        <f t="shared" si="33"/>
        <v>2145.9440857148147</v>
      </c>
      <c r="H60" s="31"/>
      <c r="I60" s="31">
        <f t="shared" si="29"/>
        <v>3755.402150000913</v>
      </c>
      <c r="J60" s="31">
        <v>-2682.4301071435093</v>
      </c>
      <c r="K60" s="31">
        <f t="shared" si="30"/>
        <v>3218.9161285722184</v>
      </c>
      <c r="L60" s="32">
        <f t="shared" si="34"/>
        <v>-860.55685144885899</v>
      </c>
      <c r="M60" s="31">
        <v>3796.4743406265211</v>
      </c>
      <c r="N60" s="31">
        <v>3755.402150000913</v>
      </c>
      <c r="O60" s="31">
        <f t="shared" si="31"/>
        <v>41.072190625608073</v>
      </c>
      <c r="P60" s="31">
        <v>0</v>
      </c>
      <c r="Q60" s="31">
        <v>-4.2214434855310561</v>
      </c>
      <c r="R60" s="33">
        <f t="shared" si="32"/>
        <v>-823.70610430878196</v>
      </c>
    </row>
    <row r="61" spans="1:18" s="34" customFormat="1" ht="15.75" x14ac:dyDescent="0.25">
      <c r="A61" s="5">
        <f t="shared" si="4"/>
        <v>54</v>
      </c>
      <c r="B61" s="26" t="s">
        <v>7</v>
      </c>
      <c r="C61" s="28">
        <f t="shared" si="35"/>
        <v>6000</v>
      </c>
      <c r="D61" s="29">
        <v>7000</v>
      </c>
      <c r="E61" s="29">
        <f>'[5]Annexe X - VentilationMens p.2'!E61/2</f>
        <v>-5000</v>
      </c>
      <c r="F61" s="30">
        <f t="shared" si="28"/>
        <v>8000</v>
      </c>
      <c r="G61" s="31">
        <f t="shared" si="33"/>
        <v>3218.9161285722184</v>
      </c>
      <c r="H61" s="31"/>
      <c r="I61" s="31">
        <f t="shared" si="29"/>
        <v>3755.402150000913</v>
      </c>
      <c r="J61" s="31">
        <v>-2682.4301071435093</v>
      </c>
      <c r="K61" s="31">
        <f t="shared" si="30"/>
        <v>4291.8881714296222</v>
      </c>
      <c r="L61" s="32">
        <f t="shared" si="34"/>
        <v>-823.70610430878196</v>
      </c>
      <c r="M61" s="31">
        <v>3796.4743406265211</v>
      </c>
      <c r="N61" s="31">
        <v>3755.402150000913</v>
      </c>
      <c r="O61" s="31">
        <f t="shared" si="31"/>
        <v>41.072190625608073</v>
      </c>
      <c r="P61" s="31">
        <v>0</v>
      </c>
      <c r="Q61" s="31">
        <v>-4.1354172708188033</v>
      </c>
      <c r="R61" s="33">
        <f t="shared" si="32"/>
        <v>-786.76933095399272</v>
      </c>
    </row>
    <row r="62" spans="1:18" s="34" customFormat="1" ht="15.75" x14ac:dyDescent="0.25">
      <c r="A62" s="5">
        <f t="shared" si="4"/>
        <v>55</v>
      </c>
      <c r="B62" s="26" t="s">
        <v>8</v>
      </c>
      <c r="C62" s="28">
        <f t="shared" si="35"/>
        <v>8000</v>
      </c>
      <c r="D62" s="29">
        <v>7000</v>
      </c>
      <c r="E62" s="29">
        <f>'[5]Annexe X - VentilationMens p.2'!E62/2</f>
        <v>-4000</v>
      </c>
      <c r="F62" s="30">
        <f t="shared" si="28"/>
        <v>11000</v>
      </c>
      <c r="G62" s="31">
        <f t="shared" si="33"/>
        <v>4291.8881714296222</v>
      </c>
      <c r="H62" s="31"/>
      <c r="I62" s="31">
        <f t="shared" si="29"/>
        <v>3755.402150000913</v>
      </c>
      <c r="J62" s="31">
        <v>-2145.944085714807</v>
      </c>
      <c r="K62" s="31">
        <f t="shared" si="30"/>
        <v>5901.3462357157277</v>
      </c>
      <c r="L62" s="32">
        <f t="shared" si="34"/>
        <v>-786.76933095399272</v>
      </c>
      <c r="M62" s="31">
        <v>3796.4743406265211</v>
      </c>
      <c r="N62" s="31">
        <v>3755.402150000913</v>
      </c>
      <c r="O62" s="31">
        <f t="shared" si="31"/>
        <v>41.072190625608073</v>
      </c>
      <c r="P62" s="31">
        <v>0</v>
      </c>
      <c r="Q62" s="31">
        <v>-3.7825899418601754</v>
      </c>
      <c r="R62" s="33">
        <f t="shared" si="32"/>
        <v>-749.47973027024477</v>
      </c>
    </row>
    <row r="63" spans="1:18" s="34" customFormat="1" ht="15.75" x14ac:dyDescent="0.25">
      <c r="A63" s="5">
        <f t="shared" si="4"/>
        <v>56</v>
      </c>
      <c r="B63" s="26" t="s">
        <v>9</v>
      </c>
      <c r="C63" s="28">
        <f t="shared" si="35"/>
        <v>11000</v>
      </c>
      <c r="D63" s="29">
        <v>7000</v>
      </c>
      <c r="E63" s="29">
        <f>'[5]Annexe X - VentilationMens p.2'!E63/2</f>
        <v>-4000</v>
      </c>
      <c r="F63" s="30">
        <f t="shared" si="28"/>
        <v>14000</v>
      </c>
      <c r="G63" s="31">
        <f t="shared" si="33"/>
        <v>5901.3462357157277</v>
      </c>
      <c r="H63" s="31"/>
      <c r="I63" s="31">
        <f t="shared" si="29"/>
        <v>3755.402150000913</v>
      </c>
      <c r="J63" s="31">
        <v>-2145.944085714807</v>
      </c>
      <c r="K63" s="31">
        <f t="shared" si="30"/>
        <v>7510.8043000018333</v>
      </c>
      <c r="L63" s="32">
        <f t="shared" si="34"/>
        <v>-749.47973027024477</v>
      </c>
      <c r="M63" s="31">
        <v>3796.4743406265211</v>
      </c>
      <c r="N63" s="31">
        <v>3755.402150000913</v>
      </c>
      <c r="O63" s="31">
        <f t="shared" si="31"/>
        <v>41.072190625608073</v>
      </c>
      <c r="P63" s="31">
        <v>0</v>
      </c>
      <c r="Q63" s="31">
        <v>-3.6819352756922261</v>
      </c>
      <c r="R63" s="33">
        <f t="shared" si="32"/>
        <v>-712.08947492032894</v>
      </c>
    </row>
    <row r="64" spans="1:18" s="34" customFormat="1" ht="15.75" x14ac:dyDescent="0.25">
      <c r="A64" s="5">
        <f t="shared" si="4"/>
        <v>57</v>
      </c>
      <c r="B64" s="26" t="s">
        <v>10</v>
      </c>
      <c r="C64" s="28">
        <f t="shared" si="35"/>
        <v>14000</v>
      </c>
      <c r="D64" s="29">
        <v>7000</v>
      </c>
      <c r="E64" s="29">
        <f>'[5]Annexe X - VentilationMens p.2'!E64/2</f>
        <v>-4000</v>
      </c>
      <c r="F64" s="30">
        <f t="shared" si="28"/>
        <v>17000</v>
      </c>
      <c r="G64" s="31">
        <f t="shared" si="33"/>
        <v>7510.8043000018333</v>
      </c>
      <c r="H64" s="31"/>
      <c r="I64" s="31">
        <f t="shared" si="29"/>
        <v>3755.402150000913</v>
      </c>
      <c r="J64" s="31">
        <v>-2145.944085714807</v>
      </c>
      <c r="K64" s="31">
        <f t="shared" si="30"/>
        <v>9120.2623642879389</v>
      </c>
      <c r="L64" s="32">
        <f t="shared" si="34"/>
        <v>-712.08947492032894</v>
      </c>
      <c r="M64" s="31">
        <v>3796.4743406265211</v>
      </c>
      <c r="N64" s="31">
        <v>3755.402150000913</v>
      </c>
      <c r="O64" s="31">
        <f t="shared" si="31"/>
        <v>41.072190625608073</v>
      </c>
      <c r="P64" s="31">
        <v>0</v>
      </c>
      <c r="Q64" s="31">
        <v>-3.4551942781289373</v>
      </c>
      <c r="R64" s="33">
        <f t="shared" si="32"/>
        <v>-674.47247857284981</v>
      </c>
    </row>
    <row r="65" spans="1:18" s="34" customFormat="1" ht="15.75" x14ac:dyDescent="0.25">
      <c r="A65" s="5">
        <f t="shared" si="4"/>
        <v>58</v>
      </c>
      <c r="B65" s="26" t="s">
        <v>11</v>
      </c>
      <c r="C65" s="28">
        <f t="shared" si="35"/>
        <v>17000</v>
      </c>
      <c r="D65" s="29">
        <v>7000</v>
      </c>
      <c r="E65" s="29">
        <f>'[5]Annexe X - VentilationMens p.2'!E65/2</f>
        <v>-4000</v>
      </c>
      <c r="F65" s="30">
        <f t="shared" si="28"/>
        <v>20000</v>
      </c>
      <c r="G65" s="31">
        <f t="shared" si="33"/>
        <v>9120.2623642879389</v>
      </c>
      <c r="H65" s="31"/>
      <c r="I65" s="31">
        <f t="shared" si="29"/>
        <v>3755.402150000913</v>
      </c>
      <c r="J65" s="31">
        <v>-2145.944085714807</v>
      </c>
      <c r="K65" s="31">
        <f t="shared" si="30"/>
        <v>10729.720428574044</v>
      </c>
      <c r="L65" s="32">
        <f t="shared" si="34"/>
        <v>-674.47247857284981</v>
      </c>
      <c r="M65" s="31">
        <v>3796.4743406265211</v>
      </c>
      <c r="N65" s="31">
        <v>3755.402150000913</v>
      </c>
      <c r="O65" s="31">
        <f t="shared" si="31"/>
        <v>41.072190625608073</v>
      </c>
      <c r="P65" s="31">
        <v>0</v>
      </c>
      <c r="Q65" s="31">
        <v>-3.1243096263538543</v>
      </c>
      <c r="R65" s="33">
        <f t="shared" si="32"/>
        <v>-636.52459757359554</v>
      </c>
    </row>
    <row r="66" spans="1:18" s="34" customFormat="1" ht="15.75" x14ac:dyDescent="0.25">
      <c r="A66" s="5">
        <f t="shared" si="4"/>
        <v>59</v>
      </c>
      <c r="B66" s="35" t="s">
        <v>12</v>
      </c>
      <c r="C66" s="36">
        <f>+C54</f>
        <v>14000</v>
      </c>
      <c r="D66" s="37">
        <v>72000</v>
      </c>
      <c r="E66" s="37">
        <f>SUM(E54:E65)</f>
        <v>-66000</v>
      </c>
      <c r="F66" s="38">
        <f>+C66+D66+E66</f>
        <v>20000</v>
      </c>
      <c r="G66" s="39">
        <f>+G54</f>
        <v>7478.3799688356212</v>
      </c>
      <c r="H66" s="39">
        <f>+H54</f>
        <v>32.424331166209299</v>
      </c>
      <c r="I66" s="39">
        <f>SUM(I54:I65)</f>
        <v>38626.993542866527</v>
      </c>
      <c r="J66" s="39">
        <f>SUM(J54:J65)</f>
        <v>-35408.077414294326</v>
      </c>
      <c r="K66" s="39">
        <f>+G66+H66+I66+J66</f>
        <v>10729.72042857403</v>
      </c>
      <c r="L66" s="40">
        <f>+L54</f>
        <v>-974.83916034803849</v>
      </c>
      <c r="M66" s="39">
        <f>SUM(M54:M65)</f>
        <v>39049.450360729934</v>
      </c>
      <c r="N66" s="39">
        <f>SUM(N54:N65)</f>
        <v>38626.993542866527</v>
      </c>
      <c r="O66" s="39">
        <f>SUM(O54:O65)</f>
        <v>422.4568178633981</v>
      </c>
      <c r="P66" s="39">
        <f>SUM(P54:P65)</f>
        <v>-32.424331166209299</v>
      </c>
      <c r="Q66" s="39">
        <f>SUM(Q54:Q65)</f>
        <v>-51.717923922745868</v>
      </c>
      <c r="R66" s="41">
        <f>+R65</f>
        <v>-636.52459757359554</v>
      </c>
    </row>
    <row r="67" spans="1:18" s="53" customFormat="1" ht="12.75" x14ac:dyDescent="0.2">
      <c r="A67" s="5">
        <f t="shared" si="4"/>
        <v>60</v>
      </c>
      <c r="B67" s="42" t="s">
        <v>36</v>
      </c>
      <c r="C67" s="43"/>
      <c r="D67" s="44"/>
      <c r="E67" s="45"/>
      <c r="F67" s="46"/>
      <c r="G67" s="47">
        <f>G54/C54*100</f>
        <v>53.416999777397287</v>
      </c>
      <c r="H67" s="48"/>
      <c r="I67" s="47">
        <f>I66/D66*100</f>
        <v>53.648602142870175</v>
      </c>
      <c r="J67" s="47">
        <f>J66/E66*100</f>
        <v>53.648602142870196</v>
      </c>
      <c r="K67" s="48">
        <f>K54/F54*100</f>
        <v>53.648602142870224</v>
      </c>
      <c r="L67" s="49"/>
      <c r="M67" s="47">
        <f>M66/D66*100</f>
        <v>54.235347723236018</v>
      </c>
      <c r="N67" s="47">
        <f>N66/D66*100</f>
        <v>53.648602142870175</v>
      </c>
      <c r="O67" s="50"/>
      <c r="P67" s="51"/>
      <c r="Q67" s="51"/>
      <c r="R67" s="52"/>
    </row>
    <row r="68" spans="1:18" s="53" customFormat="1" ht="15.75" x14ac:dyDescent="0.25">
      <c r="A68" s="5">
        <f t="shared" si="4"/>
        <v>61</v>
      </c>
      <c r="B68" s="26">
        <v>2025</v>
      </c>
      <c r="C68" s="72"/>
      <c r="D68" s="73"/>
      <c r="E68" s="74"/>
      <c r="F68" s="75"/>
      <c r="G68" s="76"/>
      <c r="H68" s="77"/>
      <c r="I68" s="76"/>
      <c r="J68" s="76"/>
      <c r="K68" s="77"/>
      <c r="L68" s="78"/>
      <c r="M68" s="76"/>
      <c r="N68" s="76"/>
      <c r="O68" s="79"/>
      <c r="P68" s="80"/>
      <c r="Q68" s="80"/>
      <c r="R68" s="81"/>
    </row>
    <row r="69" spans="1:18" s="34" customFormat="1" ht="15.75" x14ac:dyDescent="0.25">
      <c r="A69" s="5">
        <f t="shared" si="4"/>
        <v>62</v>
      </c>
      <c r="B69" s="26" t="s">
        <v>0</v>
      </c>
      <c r="C69" s="28">
        <f>+F65</f>
        <v>20000</v>
      </c>
      <c r="D69" s="29">
        <v>11000</v>
      </c>
      <c r="E69" s="29">
        <f>'[5]Annexe X - VentilationMens p.2'!E69/2</f>
        <v>-11500</v>
      </c>
      <c r="F69" s="30">
        <f t="shared" ref="F69:F80" si="36">SUM(C69:E69)</f>
        <v>19500</v>
      </c>
      <c r="G69" s="31">
        <f>+K65</f>
        <v>10729.720428574044</v>
      </c>
      <c r="H69" s="31">
        <v>206.44244501865785</v>
      </c>
      <c r="I69" s="31">
        <f t="shared" ref="I69:I80" si="37">+N69</f>
        <v>6014.8895804759813</v>
      </c>
      <c r="J69" s="31">
        <v>-6288.2936523157987</v>
      </c>
      <c r="K69" s="31">
        <f t="shared" ref="K69:K80" si="38">SUM(G69:J69)</f>
        <v>10662.758801752883</v>
      </c>
      <c r="L69" s="32">
        <f>+R66</f>
        <v>-636.52459757359554</v>
      </c>
      <c r="M69" s="31">
        <v>6069.6947050982362</v>
      </c>
      <c r="N69" s="31">
        <v>6014.8895804759813</v>
      </c>
      <c r="O69" s="31">
        <f t="shared" ref="O69:O80" si="39">+M69-N69</f>
        <v>54.80512462225488</v>
      </c>
      <c r="P69" s="31">
        <f>-H69</f>
        <v>-206.44244501865785</v>
      </c>
      <c r="Q69" s="31">
        <v>-3.513964559207658</v>
      </c>
      <c r="R69" s="33">
        <f>+O69+Q69+P69+L69</f>
        <v>-791.67588252920621</v>
      </c>
    </row>
    <row r="70" spans="1:18" s="34" customFormat="1" ht="15.75" x14ac:dyDescent="0.25">
      <c r="A70" s="5">
        <f t="shared" si="4"/>
        <v>63</v>
      </c>
      <c r="B70" s="26" t="s">
        <v>1</v>
      </c>
      <c r="C70" s="28">
        <f>+F69</f>
        <v>19500</v>
      </c>
      <c r="D70" s="29">
        <v>11000</v>
      </c>
      <c r="E70" s="29">
        <f>'[5]Annexe X - VentilationMens p.2'!E70/2</f>
        <v>-12500</v>
      </c>
      <c r="F70" s="30">
        <f t="shared" si="36"/>
        <v>18000</v>
      </c>
      <c r="G70" s="31">
        <f>+K69</f>
        <v>10662.758801752883</v>
      </c>
      <c r="H70" s="31"/>
      <c r="I70" s="31">
        <f t="shared" si="37"/>
        <v>6014.8895804759813</v>
      </c>
      <c r="J70" s="31">
        <v>-6835.1017959954333</v>
      </c>
      <c r="K70" s="31">
        <f t="shared" si="38"/>
        <v>9842.5465862334313</v>
      </c>
      <c r="L70" s="32">
        <f>+R69</f>
        <v>-791.67588252920621</v>
      </c>
      <c r="M70" s="31">
        <v>6069.6947050982362</v>
      </c>
      <c r="N70" s="31">
        <v>6014.8895804759813</v>
      </c>
      <c r="O70" s="31">
        <f t="shared" si="39"/>
        <v>54.80512462225488</v>
      </c>
      <c r="P70" s="31">
        <v>0</v>
      </c>
      <c r="Q70" s="31">
        <v>-3.9179335535016442</v>
      </c>
      <c r="R70" s="33">
        <f t="shared" ref="R70:R80" si="40">+O70+Q70+P70+L70</f>
        <v>-740.78869146045292</v>
      </c>
    </row>
    <row r="71" spans="1:18" s="34" customFormat="1" ht="15.75" x14ac:dyDescent="0.25">
      <c r="A71" s="5">
        <f t="shared" si="4"/>
        <v>64</v>
      </c>
      <c r="B71" s="26" t="s">
        <v>2</v>
      </c>
      <c r="C71" s="28">
        <f>+F70</f>
        <v>18000</v>
      </c>
      <c r="D71" s="29">
        <v>11000</v>
      </c>
      <c r="E71" s="29">
        <f>'[5]Annexe X - VentilationMens p.2'!E71/2</f>
        <v>-14500</v>
      </c>
      <c r="F71" s="30">
        <f t="shared" si="36"/>
        <v>14500</v>
      </c>
      <c r="G71" s="31">
        <f t="shared" ref="G71:G80" si="41">+K70</f>
        <v>9842.5465862334313</v>
      </c>
      <c r="H71" s="31"/>
      <c r="I71" s="31">
        <f t="shared" si="37"/>
        <v>6014.8895804759813</v>
      </c>
      <c r="J71" s="31">
        <v>-7928.7180833547036</v>
      </c>
      <c r="K71" s="31">
        <f t="shared" si="38"/>
        <v>7928.7180833547091</v>
      </c>
      <c r="L71" s="32">
        <f t="shared" ref="L71:L80" si="42">+R70</f>
        <v>-740.78869146045292</v>
      </c>
      <c r="M71" s="31">
        <v>6069.6947050982362</v>
      </c>
      <c r="N71" s="31">
        <v>6014.8895804759813</v>
      </c>
      <c r="O71" s="31">
        <f t="shared" si="39"/>
        <v>54.80512462225488</v>
      </c>
      <c r="P71" s="31">
        <v>0</v>
      </c>
      <c r="Q71" s="31">
        <v>-3.7459770204982465</v>
      </c>
      <c r="R71" s="33">
        <f t="shared" si="40"/>
        <v>-689.72954385869627</v>
      </c>
    </row>
    <row r="72" spans="1:18" s="34" customFormat="1" ht="15.75" x14ac:dyDescent="0.25">
      <c r="A72" s="5">
        <f t="shared" si="4"/>
        <v>65</v>
      </c>
      <c r="B72" s="26" t="s">
        <v>3</v>
      </c>
      <c r="C72" s="28">
        <f t="shared" ref="C72:C80" si="43">+F71</f>
        <v>14500</v>
      </c>
      <c r="D72" s="29">
        <v>11000</v>
      </c>
      <c r="E72" s="29">
        <f>'[5]Annexe X - VentilationMens p.2'!E72/2</f>
        <v>-16500</v>
      </c>
      <c r="F72" s="30">
        <f t="shared" si="36"/>
        <v>9000</v>
      </c>
      <c r="G72" s="31">
        <f t="shared" si="41"/>
        <v>7928.7180833547091</v>
      </c>
      <c r="H72" s="31"/>
      <c r="I72" s="31">
        <f t="shared" si="37"/>
        <v>6014.8895804759813</v>
      </c>
      <c r="J72" s="31">
        <v>-9022.3343707139738</v>
      </c>
      <c r="K72" s="31">
        <f t="shared" si="38"/>
        <v>4921.2732931167175</v>
      </c>
      <c r="L72" s="32">
        <f t="shared" si="42"/>
        <v>-689.72954385869627</v>
      </c>
      <c r="M72" s="31">
        <v>6069.6947050982362</v>
      </c>
      <c r="N72" s="31">
        <v>6014.8895804759813</v>
      </c>
      <c r="O72" s="31">
        <f t="shared" si="39"/>
        <v>54.80512462225488</v>
      </c>
      <c r="P72" s="31">
        <v>0</v>
      </c>
      <c r="Q72" s="31">
        <v>-3.4434227023781272</v>
      </c>
      <c r="R72" s="33">
        <f t="shared" si="40"/>
        <v>-638.36784193881954</v>
      </c>
    </row>
    <row r="73" spans="1:18" s="34" customFormat="1" ht="15.75" x14ac:dyDescent="0.25">
      <c r="A73" s="5">
        <f t="shared" si="4"/>
        <v>66</v>
      </c>
      <c r="B73" s="26" t="s">
        <v>4</v>
      </c>
      <c r="C73" s="28">
        <f t="shared" si="43"/>
        <v>9000</v>
      </c>
      <c r="D73" s="29">
        <v>11000</v>
      </c>
      <c r="E73" s="29">
        <f>'[5]Annexe X - VentilationMens p.2'!E73/2</f>
        <v>-15500</v>
      </c>
      <c r="F73" s="30">
        <f t="shared" si="36"/>
        <v>4500</v>
      </c>
      <c r="G73" s="31">
        <f t="shared" si="41"/>
        <v>4921.2732931167175</v>
      </c>
      <c r="H73" s="31"/>
      <c r="I73" s="31">
        <f t="shared" si="37"/>
        <v>6014.8895804759813</v>
      </c>
      <c r="J73" s="31">
        <v>-8475.5262270343392</v>
      </c>
      <c r="K73" s="31">
        <f t="shared" si="38"/>
        <v>2460.6366465583596</v>
      </c>
      <c r="L73" s="32">
        <f t="shared" si="42"/>
        <v>-638.36784193881954</v>
      </c>
      <c r="M73" s="31">
        <v>6069.6947050982362</v>
      </c>
      <c r="N73" s="31">
        <v>6014.8895804759813</v>
      </c>
      <c r="O73" s="31">
        <f t="shared" si="39"/>
        <v>54.80512462225488</v>
      </c>
      <c r="P73" s="31">
        <v>0</v>
      </c>
      <c r="Q73" s="31">
        <v>-2.8369133793298134</v>
      </c>
      <c r="R73" s="33">
        <f t="shared" si="40"/>
        <v>-586.39963069589453</v>
      </c>
    </row>
    <row r="74" spans="1:18" s="34" customFormat="1" ht="15.75" x14ac:dyDescent="0.25">
      <c r="A74" s="5">
        <f t="shared" ref="A74:A82" si="44">+A73+1</f>
        <v>67</v>
      </c>
      <c r="B74" s="26" t="s">
        <v>5</v>
      </c>
      <c r="C74" s="28">
        <f t="shared" si="43"/>
        <v>4500</v>
      </c>
      <c r="D74" s="29">
        <v>11000</v>
      </c>
      <c r="E74" s="29">
        <f>'[5]Annexe X - VentilationMens p.2'!E74/2</f>
        <v>-14500</v>
      </c>
      <c r="F74" s="30">
        <f t="shared" si="36"/>
        <v>1000</v>
      </c>
      <c r="G74" s="31">
        <f t="shared" si="41"/>
        <v>2460.6366465583596</v>
      </c>
      <c r="H74" s="31"/>
      <c r="I74" s="31">
        <f t="shared" si="37"/>
        <v>6014.8895804759813</v>
      </c>
      <c r="J74" s="31">
        <v>-7928.7180833547036</v>
      </c>
      <c r="K74" s="31">
        <f t="shared" si="38"/>
        <v>546.8081436796374</v>
      </c>
      <c r="L74" s="32">
        <f t="shared" si="42"/>
        <v>-586.39963069589453</v>
      </c>
      <c r="M74" s="31">
        <v>6069.6947050982362</v>
      </c>
      <c r="N74" s="31">
        <v>6014.8895804759813</v>
      </c>
      <c r="O74" s="31">
        <f t="shared" si="39"/>
        <v>54.80512462225488</v>
      </c>
      <c r="P74" s="31">
        <v>0</v>
      </c>
      <c r="Q74" s="31">
        <v>-2.8383140661378885</v>
      </c>
      <c r="R74" s="33">
        <f t="shared" si="40"/>
        <v>-534.4328201397775</v>
      </c>
    </row>
    <row r="75" spans="1:18" s="34" customFormat="1" ht="15.75" x14ac:dyDescent="0.25">
      <c r="A75" s="5">
        <f t="shared" si="44"/>
        <v>68</v>
      </c>
      <c r="B75" s="26" t="s">
        <v>6</v>
      </c>
      <c r="C75" s="28">
        <f t="shared" si="43"/>
        <v>1000</v>
      </c>
      <c r="D75" s="29">
        <v>14000</v>
      </c>
      <c r="E75" s="29">
        <f>'[5]Annexe X - VentilationMens p.2'!E75/2</f>
        <v>-12500</v>
      </c>
      <c r="F75" s="30">
        <f t="shared" si="36"/>
        <v>2500</v>
      </c>
      <c r="G75" s="31">
        <f t="shared" si="41"/>
        <v>546.8081436796374</v>
      </c>
      <c r="H75" s="31"/>
      <c r="I75" s="31">
        <f t="shared" si="37"/>
        <v>7655.3140115148863</v>
      </c>
      <c r="J75" s="31">
        <v>-6835.1017959954333</v>
      </c>
      <c r="K75" s="31">
        <f t="shared" si="38"/>
        <v>1367.0203591990903</v>
      </c>
      <c r="L75" s="32">
        <f t="shared" si="42"/>
        <v>-534.4328201397775</v>
      </c>
      <c r="M75" s="31">
        <v>7725.0659883068465</v>
      </c>
      <c r="N75" s="31">
        <v>7655.3140115148863</v>
      </c>
      <c r="O75" s="31">
        <f t="shared" si="39"/>
        <v>69.75197679196026</v>
      </c>
      <c r="P75" s="31">
        <v>0</v>
      </c>
      <c r="Q75" s="31">
        <v>-2.3741080006306561</v>
      </c>
      <c r="R75" s="33">
        <f t="shared" si="40"/>
        <v>-467.0549513484479</v>
      </c>
    </row>
    <row r="76" spans="1:18" s="34" customFormat="1" ht="15.75" x14ac:dyDescent="0.25">
      <c r="A76" s="5">
        <f t="shared" si="44"/>
        <v>69</v>
      </c>
      <c r="B76" s="26" t="s">
        <v>7</v>
      </c>
      <c r="C76" s="28">
        <f t="shared" si="43"/>
        <v>2500</v>
      </c>
      <c r="D76" s="29">
        <v>14000</v>
      </c>
      <c r="E76" s="29">
        <f>'[5]Annexe X - VentilationMens p.2'!E76/2</f>
        <v>-12500</v>
      </c>
      <c r="F76" s="30">
        <f t="shared" si="36"/>
        <v>4000</v>
      </c>
      <c r="G76" s="31">
        <f t="shared" si="41"/>
        <v>1367.0203591990903</v>
      </c>
      <c r="H76" s="31"/>
      <c r="I76" s="31">
        <f t="shared" si="37"/>
        <v>7655.3140115148863</v>
      </c>
      <c r="J76" s="31">
        <v>-6835.1017959954333</v>
      </c>
      <c r="K76" s="31">
        <f t="shared" si="38"/>
        <v>2187.2325747185423</v>
      </c>
      <c r="L76" s="32">
        <f t="shared" si="42"/>
        <v>-467.0549513484479</v>
      </c>
      <c r="M76" s="31">
        <v>7725.0659883068465</v>
      </c>
      <c r="N76" s="31">
        <v>7655.3140115148863</v>
      </c>
      <c r="O76" s="31">
        <f t="shared" si="39"/>
        <v>69.75197679196026</v>
      </c>
      <c r="P76" s="31">
        <v>0</v>
      </c>
      <c r="Q76" s="31">
        <v>-2.068175801832135</v>
      </c>
      <c r="R76" s="33">
        <f t="shared" si="40"/>
        <v>-399.37115035831977</v>
      </c>
    </row>
    <row r="77" spans="1:18" s="34" customFormat="1" ht="15.75" x14ac:dyDescent="0.25">
      <c r="A77" s="5">
        <f t="shared" si="44"/>
        <v>70</v>
      </c>
      <c r="B77" s="26" t="s">
        <v>8</v>
      </c>
      <c r="C77" s="28">
        <f t="shared" si="43"/>
        <v>4000</v>
      </c>
      <c r="D77" s="29">
        <v>14000</v>
      </c>
      <c r="E77" s="29">
        <f>'[5]Annexe X - VentilationMens p.2'!E77/2</f>
        <v>-11500</v>
      </c>
      <c r="F77" s="30">
        <f t="shared" si="36"/>
        <v>6500</v>
      </c>
      <c r="G77" s="31">
        <f t="shared" si="41"/>
        <v>2187.2325747185423</v>
      </c>
      <c r="H77" s="31"/>
      <c r="I77" s="31">
        <f t="shared" si="37"/>
        <v>7655.3140115148863</v>
      </c>
      <c r="J77" s="31">
        <v>-6288.2936523157987</v>
      </c>
      <c r="K77" s="31">
        <f t="shared" si="38"/>
        <v>3554.252933917629</v>
      </c>
      <c r="L77" s="32">
        <f t="shared" si="42"/>
        <v>-399.37115035831977</v>
      </c>
      <c r="M77" s="31">
        <v>7725.0659883068465</v>
      </c>
      <c r="N77" s="31">
        <v>7655.3140115148863</v>
      </c>
      <c r="O77" s="31">
        <f t="shared" si="39"/>
        <v>69.75197679196026</v>
      </c>
      <c r="P77" s="31">
        <v>0</v>
      </c>
      <c r="Q77" s="31">
        <v>-1.6288129061412178</v>
      </c>
      <c r="R77" s="33">
        <f t="shared" si="40"/>
        <v>-331.24798647250071</v>
      </c>
    </row>
    <row r="78" spans="1:18" s="34" customFormat="1" ht="15.75" x14ac:dyDescent="0.25">
      <c r="A78" s="5">
        <f t="shared" si="44"/>
        <v>71</v>
      </c>
      <c r="B78" s="26" t="s">
        <v>9</v>
      </c>
      <c r="C78" s="28">
        <f t="shared" si="43"/>
        <v>6500</v>
      </c>
      <c r="D78" s="29">
        <v>14000</v>
      </c>
      <c r="E78" s="29">
        <f>'[5]Annexe X - VentilationMens p.2'!E78/2</f>
        <v>-11500</v>
      </c>
      <c r="F78" s="30">
        <f t="shared" si="36"/>
        <v>9000</v>
      </c>
      <c r="G78" s="31">
        <f t="shared" si="41"/>
        <v>3554.252933917629</v>
      </c>
      <c r="H78" s="31"/>
      <c r="I78" s="31">
        <f t="shared" si="37"/>
        <v>7655.3140115148863</v>
      </c>
      <c r="J78" s="31">
        <v>-6288.2936523157987</v>
      </c>
      <c r="K78" s="31">
        <f t="shared" si="38"/>
        <v>4921.2732931167156</v>
      </c>
      <c r="L78" s="32">
        <f t="shared" si="42"/>
        <v>-331.24798647250071</v>
      </c>
      <c r="M78" s="31">
        <v>7725.0659883068465</v>
      </c>
      <c r="N78" s="31">
        <v>7655.3140115148863</v>
      </c>
      <c r="O78" s="31">
        <f t="shared" si="39"/>
        <v>69.75197679196026</v>
      </c>
      <c r="P78" s="31">
        <v>0</v>
      </c>
      <c r="Q78" s="31">
        <v>-1.2980375375263824</v>
      </c>
      <c r="R78" s="33">
        <f t="shared" si="40"/>
        <v>-262.79404721806685</v>
      </c>
    </row>
    <row r="79" spans="1:18" s="34" customFormat="1" ht="15.75" x14ac:dyDescent="0.25">
      <c r="A79" s="5">
        <f t="shared" si="44"/>
        <v>72</v>
      </c>
      <c r="B79" s="26" t="s">
        <v>10</v>
      </c>
      <c r="C79" s="28">
        <f t="shared" si="43"/>
        <v>9000</v>
      </c>
      <c r="D79" s="29">
        <v>14000</v>
      </c>
      <c r="E79" s="29">
        <f>'[5]Annexe X - VentilationMens p.2'!E79/2</f>
        <v>-11500</v>
      </c>
      <c r="F79" s="30">
        <f t="shared" si="36"/>
        <v>11500</v>
      </c>
      <c r="G79" s="31">
        <f t="shared" si="41"/>
        <v>4921.2732931167156</v>
      </c>
      <c r="H79" s="31"/>
      <c r="I79" s="31">
        <f t="shared" si="37"/>
        <v>7655.3140115148863</v>
      </c>
      <c r="J79" s="31">
        <v>-6288.2936523157987</v>
      </c>
      <c r="K79" s="31">
        <f t="shared" si="38"/>
        <v>6288.2936523158023</v>
      </c>
      <c r="L79" s="32">
        <f t="shared" si="42"/>
        <v>-262.79404721806685</v>
      </c>
      <c r="M79" s="31">
        <v>7725.0659883068465</v>
      </c>
      <c r="N79" s="31">
        <v>7655.3140115148863</v>
      </c>
      <c r="O79" s="31">
        <f t="shared" si="39"/>
        <v>69.75197679196026</v>
      </c>
      <c r="P79" s="31">
        <v>0</v>
      </c>
      <c r="Q79" s="31">
        <v>-0.91296840537350565</v>
      </c>
      <c r="R79" s="33">
        <f t="shared" si="40"/>
        <v>-193.9550388314801</v>
      </c>
    </row>
    <row r="80" spans="1:18" s="34" customFormat="1" ht="15.75" x14ac:dyDescent="0.25">
      <c r="A80" s="5">
        <f t="shared" si="44"/>
        <v>73</v>
      </c>
      <c r="B80" s="26" t="s">
        <v>11</v>
      </c>
      <c r="C80" s="28">
        <f t="shared" si="43"/>
        <v>11500</v>
      </c>
      <c r="D80" s="29">
        <v>14000</v>
      </c>
      <c r="E80" s="29">
        <f>'[5]Annexe X - VentilationMens p.2'!E80/2</f>
        <v>-11500</v>
      </c>
      <c r="F80" s="30">
        <f t="shared" si="36"/>
        <v>14000</v>
      </c>
      <c r="G80" s="31">
        <f t="shared" si="41"/>
        <v>6288.2936523158023</v>
      </c>
      <c r="H80" s="31"/>
      <c r="I80" s="31">
        <f t="shared" si="37"/>
        <v>7655.3140115148863</v>
      </c>
      <c r="J80" s="31">
        <v>-6288.2936523157987</v>
      </c>
      <c r="K80" s="31">
        <f t="shared" si="38"/>
        <v>7655.314011514889</v>
      </c>
      <c r="L80" s="32">
        <f t="shared" si="42"/>
        <v>-193.9550388314801</v>
      </c>
      <c r="M80" s="31">
        <v>7725.0659883068465</v>
      </c>
      <c r="N80" s="31">
        <v>7655.3140115148863</v>
      </c>
      <c r="O80" s="31">
        <f t="shared" si="39"/>
        <v>69.75197679196026</v>
      </c>
      <c r="P80" s="31">
        <v>0</v>
      </c>
      <c r="Q80" s="31">
        <v>-0.51087026440705996</v>
      </c>
      <c r="R80" s="33">
        <f t="shared" si="40"/>
        <v>-124.7139323039269</v>
      </c>
    </row>
    <row r="81" spans="1:18" s="34" customFormat="1" ht="15.75" x14ac:dyDescent="0.25">
      <c r="A81" s="5">
        <f t="shared" si="44"/>
        <v>74</v>
      </c>
      <c r="B81" s="35" t="s">
        <v>12</v>
      </c>
      <c r="C81" s="36">
        <f>+C69</f>
        <v>20000</v>
      </c>
      <c r="D81" s="37">
        <v>150000</v>
      </c>
      <c r="E81" s="37">
        <f>SUM(E69:E80)</f>
        <v>-156000</v>
      </c>
      <c r="F81" s="38">
        <f>+C81+D81+E81</f>
        <v>14000</v>
      </c>
      <c r="G81" s="39">
        <f>+G69</f>
        <v>10729.720428574044</v>
      </c>
      <c r="H81" s="39">
        <f>+H69</f>
        <v>206.44244501865785</v>
      </c>
      <c r="I81" s="39">
        <f>SUM(I69:I80)</f>
        <v>82021.2215519452</v>
      </c>
      <c r="J81" s="39">
        <f>SUM(J69:J80)</f>
        <v>-85302.070414023008</v>
      </c>
      <c r="K81" s="39">
        <f>+G81+H81+I81+J81</f>
        <v>7655.3140115148999</v>
      </c>
      <c r="L81" s="40">
        <f>+L69</f>
        <v>-636.52459757359554</v>
      </c>
      <c r="M81" s="39">
        <f>SUM(M69:M80)</f>
        <v>82768.564160430484</v>
      </c>
      <c r="N81" s="39">
        <f>SUM(N69:N80)</f>
        <v>82021.2215519452</v>
      </c>
      <c r="O81" s="39">
        <f>SUM(O69:O80)</f>
        <v>747.34260848529084</v>
      </c>
      <c r="P81" s="39">
        <f>SUM(P69:P80)</f>
        <v>-206.44244501865785</v>
      </c>
      <c r="Q81" s="39">
        <f>SUM(Q69:Q80)</f>
        <v>-29.089498196964332</v>
      </c>
      <c r="R81" s="41">
        <f>+R80</f>
        <v>-124.7139323039269</v>
      </c>
    </row>
    <row r="82" spans="1:18" s="53" customFormat="1" ht="13.5" thickBot="1" x14ac:dyDescent="0.25">
      <c r="A82" s="5">
        <f t="shared" si="44"/>
        <v>75</v>
      </c>
      <c r="B82" s="54" t="s">
        <v>36</v>
      </c>
      <c r="C82" s="43"/>
      <c r="D82" s="44"/>
      <c r="E82" s="45"/>
      <c r="F82" s="46"/>
      <c r="G82" s="47">
        <f>G69/C69*100</f>
        <v>53.648602142870224</v>
      </c>
      <c r="H82" s="48"/>
      <c r="I82" s="47">
        <f>I81/D81*100</f>
        <v>54.680814367963471</v>
      </c>
      <c r="J82" s="47">
        <f>J81/E81*100</f>
        <v>54.680814367963471</v>
      </c>
      <c r="K82" s="48">
        <f>K69/F69*100</f>
        <v>54.680814367963507</v>
      </c>
      <c r="L82" s="49"/>
      <c r="M82" s="47">
        <f>M81/D81*100</f>
        <v>55.179042773620324</v>
      </c>
      <c r="N82" s="47">
        <f>N81/D81*100</f>
        <v>54.680814367963471</v>
      </c>
      <c r="O82" s="50"/>
      <c r="P82" s="51"/>
      <c r="Q82" s="51"/>
      <c r="R82" s="52"/>
    </row>
    <row r="83" spans="1:18" x14ac:dyDescent="0.25">
      <c r="A83" s="5"/>
    </row>
    <row r="84" spans="1:18" x14ac:dyDescent="0.25">
      <c r="A84" s="82"/>
    </row>
    <row r="85" spans="1:18" x14ac:dyDescent="0.25">
      <c r="A85" s="82"/>
    </row>
    <row r="86" spans="1:18" x14ac:dyDescent="0.25">
      <c r="A86" s="82"/>
    </row>
    <row r="87" spans="1:18" x14ac:dyDescent="0.25">
      <c r="A87" s="82"/>
    </row>
    <row r="88" spans="1:18" x14ac:dyDescent="0.25">
      <c r="A88" s="5"/>
    </row>
    <row r="89" spans="1:18" x14ac:dyDescent="0.25">
      <c r="A89" s="5"/>
    </row>
    <row r="90" spans="1:18" x14ac:dyDescent="0.25">
      <c r="A90" s="5"/>
      <c r="B90" s="83"/>
    </row>
    <row r="91" spans="1:18" x14ac:dyDescent="0.25">
      <c r="A91" s="5"/>
      <c r="B91" s="83"/>
    </row>
    <row r="92" spans="1:18" x14ac:dyDescent="0.25">
      <c r="A92" s="5"/>
      <c r="B92" s="84"/>
    </row>
  </sheetData>
  <mergeCells count="8">
    <mergeCell ref="M5:M6"/>
    <mergeCell ref="N5:N6"/>
    <mergeCell ref="O5:O6"/>
    <mergeCell ref="A1:R1"/>
    <mergeCell ref="A2:R2"/>
    <mergeCell ref="C4:F4"/>
    <mergeCell ref="G4:K4"/>
    <mergeCell ref="L4:R4"/>
  </mergeCells>
  <pageMargins left="0.70866141732283472" right="0.70866141732283472" top="0.74803149606299213" bottom="0.74803149606299213" header="0.31496062992125984" footer="0.31496062992125984"/>
  <pageSetup scale="43" orientation="portrait" r:id="rId1"/>
  <headerFooter>
    <oddHeader>&amp;R&amp;"Arial,Gras italique"&amp;14Énergir, s.e.c.
Mesures relatives à l’achat et la vente de gaz naturel renouvelable, R-4008-2017</oddHeader>
    <oddFooter>&amp;L&amp;"Arial,Gras italique"&amp;14Original : 2021.02.08&amp;"-,Normal"&amp;11
&amp;R&amp;"Arial,Gras italique"&amp;14Gaz Métro-5, Document 3 
Annexe 4, Page 3 de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1651F-A14B-495F-8080-ACC2A449A747}">
  <sheetPr>
    <pageSetUpPr fitToPage="1"/>
  </sheetPr>
  <dimension ref="A1:R94"/>
  <sheetViews>
    <sheetView showGridLines="0" zoomScale="70" zoomScaleNormal="70" zoomScaleSheetLayoutView="100" workbookViewId="0">
      <selection sqref="A1:XFD1048576"/>
    </sheetView>
  </sheetViews>
  <sheetFormatPr baseColWidth="10" defaultColWidth="11.42578125" defaultRowHeight="15" x14ac:dyDescent="0.25"/>
  <cols>
    <col min="1" max="1" width="4.42578125" style="3" bestFit="1" customWidth="1"/>
    <col min="2" max="2" width="12.7109375" customWidth="1"/>
    <col min="3" max="3" width="12.42578125" bestFit="1" customWidth="1"/>
    <col min="4" max="4" width="11.7109375" customWidth="1"/>
    <col min="5" max="5" width="12.28515625" customWidth="1"/>
    <col min="6" max="6" width="12.42578125" bestFit="1" customWidth="1"/>
    <col min="7" max="7" width="11.28515625" bestFit="1" customWidth="1"/>
    <col min="8" max="8" width="10.7109375" customWidth="1"/>
    <col min="9" max="9" width="14.28515625" customWidth="1"/>
    <col min="10" max="10" width="13" customWidth="1"/>
    <col min="11" max="11" width="11.28515625" bestFit="1" customWidth="1"/>
    <col min="12" max="12" width="10.7109375" customWidth="1"/>
    <col min="13" max="13" width="11.7109375" bestFit="1" customWidth="1"/>
    <col min="14" max="14" width="11.28515625" bestFit="1" customWidth="1"/>
    <col min="15" max="15" width="11.7109375" customWidth="1"/>
    <col min="16" max="17" width="10.7109375" customWidth="1"/>
    <col min="18" max="18" width="15.7109375" customWidth="1"/>
  </cols>
  <sheetData>
    <row r="1" spans="1:18" ht="15.75" x14ac:dyDescent="0.25">
      <c r="A1" s="133" t="s">
        <v>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5.75" x14ac:dyDescent="0.25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5.75" thickBot="1" x14ac:dyDescent="0.3">
      <c r="R3" s="85"/>
    </row>
    <row r="4" spans="1:18" ht="56.25" customHeight="1" x14ac:dyDescent="0.25">
      <c r="B4" s="4"/>
      <c r="C4" s="134" t="s">
        <v>14</v>
      </c>
      <c r="D4" s="135"/>
      <c r="E4" s="135"/>
      <c r="F4" s="136"/>
      <c r="G4" s="137" t="s">
        <v>15</v>
      </c>
      <c r="H4" s="138"/>
      <c r="I4" s="135"/>
      <c r="J4" s="135"/>
      <c r="K4" s="136"/>
      <c r="L4" s="134" t="s">
        <v>16</v>
      </c>
      <c r="M4" s="135"/>
      <c r="N4" s="135"/>
      <c r="O4" s="135"/>
      <c r="P4" s="135"/>
      <c r="Q4" s="135"/>
      <c r="R4" s="139"/>
    </row>
    <row r="5" spans="1:18" ht="16.149999999999999" customHeight="1" x14ac:dyDescent="0.25">
      <c r="A5" s="5" t="s">
        <v>17</v>
      </c>
      <c r="B5" s="6" t="s">
        <v>18</v>
      </c>
      <c r="C5" s="7" t="s">
        <v>19</v>
      </c>
      <c r="D5" s="8" t="s">
        <v>20</v>
      </c>
      <c r="E5" s="8" t="s">
        <v>21</v>
      </c>
      <c r="F5" s="9" t="s">
        <v>22</v>
      </c>
      <c r="G5" s="7" t="s">
        <v>19</v>
      </c>
      <c r="H5" s="8" t="s">
        <v>23</v>
      </c>
      <c r="I5" s="8" t="s">
        <v>20</v>
      </c>
      <c r="J5" s="8" t="s">
        <v>21</v>
      </c>
      <c r="K5" s="9" t="s">
        <v>22</v>
      </c>
      <c r="L5" s="7" t="s">
        <v>19</v>
      </c>
      <c r="M5" s="131" t="s">
        <v>24</v>
      </c>
      <c r="N5" s="131" t="s">
        <v>25</v>
      </c>
      <c r="O5" s="131" t="s">
        <v>37</v>
      </c>
      <c r="P5" s="8" t="s">
        <v>27</v>
      </c>
      <c r="Q5" s="8" t="s">
        <v>28</v>
      </c>
      <c r="R5" s="11" t="s">
        <v>22</v>
      </c>
    </row>
    <row r="6" spans="1:18" x14ac:dyDescent="0.25">
      <c r="B6" s="12"/>
      <c r="C6" s="13"/>
      <c r="D6" s="14"/>
      <c r="E6" s="14"/>
      <c r="F6" s="15" t="s">
        <v>29</v>
      </c>
      <c r="G6" s="16"/>
      <c r="H6" s="17"/>
      <c r="I6" s="17"/>
      <c r="J6" s="17"/>
      <c r="K6" s="15" t="s">
        <v>30</v>
      </c>
      <c r="L6" s="16"/>
      <c r="M6" s="132"/>
      <c r="N6" s="132"/>
      <c r="O6" s="132"/>
      <c r="P6" s="17" t="s">
        <v>32</v>
      </c>
      <c r="Q6" s="17"/>
      <c r="R6" s="18" t="s">
        <v>33</v>
      </c>
    </row>
    <row r="7" spans="1:18" x14ac:dyDescent="0.25">
      <c r="B7" s="19"/>
      <c r="C7" s="20">
        <v>-1</v>
      </c>
      <c r="D7" s="21">
        <v>-2</v>
      </c>
      <c r="E7" s="21">
        <v>-3</v>
      </c>
      <c r="F7" s="22">
        <v>-4</v>
      </c>
      <c r="G7" s="23">
        <v>-5</v>
      </c>
      <c r="H7" s="24">
        <f>+G7-1</f>
        <v>-6</v>
      </c>
      <c r="I7" s="24">
        <f>+H7-1</f>
        <v>-7</v>
      </c>
      <c r="J7" s="24">
        <f>+I7-1</f>
        <v>-8</v>
      </c>
      <c r="K7" s="24">
        <f>+J7-1</f>
        <v>-9</v>
      </c>
      <c r="L7" s="23">
        <v>-10</v>
      </c>
      <c r="M7" s="24">
        <f>-1+L7</f>
        <v>-11</v>
      </c>
      <c r="N7" s="24">
        <f>-1+M7</f>
        <v>-12</v>
      </c>
      <c r="O7" s="24">
        <v>-13</v>
      </c>
      <c r="P7" s="24" t="s">
        <v>34</v>
      </c>
      <c r="Q7" s="24" t="s">
        <v>35</v>
      </c>
      <c r="R7" s="25">
        <f>-1+Q7</f>
        <v>-16</v>
      </c>
    </row>
    <row r="8" spans="1:18" ht="15.75" x14ac:dyDescent="0.25">
      <c r="A8" s="5">
        <v>1</v>
      </c>
      <c r="B8" s="26">
        <v>2021</v>
      </c>
      <c r="C8" s="13"/>
      <c r="D8" s="14"/>
      <c r="E8" s="14"/>
      <c r="F8" s="15"/>
      <c r="G8" s="17"/>
      <c r="H8" s="17"/>
      <c r="I8" s="17"/>
      <c r="J8" s="17"/>
      <c r="K8" s="17"/>
      <c r="L8" s="16"/>
      <c r="M8" s="17"/>
      <c r="N8" s="17"/>
      <c r="O8" s="17"/>
      <c r="P8" s="17"/>
      <c r="Q8" s="17"/>
      <c r="R8" s="27"/>
    </row>
    <row r="9" spans="1:18" s="34" customFormat="1" ht="15.75" x14ac:dyDescent="0.25">
      <c r="A9" s="5">
        <f t="shared" ref="A9:A40" si="0">+A8+1</f>
        <v>2</v>
      </c>
      <c r="B9" s="26" t="s">
        <v>0</v>
      </c>
      <c r="C9" s="28">
        <v>11000</v>
      </c>
      <c r="D9" s="29">
        <v>2000</v>
      </c>
      <c r="E9" s="29">
        <v>-3000</v>
      </c>
      <c r="F9" s="30">
        <f t="shared" ref="F9:F20" si="1">SUM(C9:E9)</f>
        <v>10000</v>
      </c>
      <c r="G9" s="31">
        <v>5610</v>
      </c>
      <c r="H9" s="31">
        <v>0</v>
      </c>
      <c r="I9" s="31">
        <f t="shared" ref="I9:I20" si="2">+N9</f>
        <v>1020</v>
      </c>
      <c r="J9" s="31">
        <v>-1530</v>
      </c>
      <c r="K9" s="31">
        <f t="shared" ref="K9:K20" si="3">SUM(G9:J9)</f>
        <v>5100</v>
      </c>
      <c r="L9" s="32">
        <v>0</v>
      </c>
      <c r="M9" s="31">
        <v>1030</v>
      </c>
      <c r="N9" s="31">
        <v>1020</v>
      </c>
      <c r="O9" s="31">
        <f t="shared" ref="O9:O20" si="4">+M9-N9</f>
        <v>10</v>
      </c>
      <c r="P9" s="31">
        <f>-H9</f>
        <v>0</v>
      </c>
      <c r="Q9" s="31">
        <v>0</v>
      </c>
      <c r="R9" s="33">
        <f>+O9+Q9+P9</f>
        <v>10</v>
      </c>
    </row>
    <row r="10" spans="1:18" s="34" customFormat="1" ht="15.75" x14ac:dyDescent="0.25">
      <c r="A10" s="5">
        <f t="shared" si="0"/>
        <v>3</v>
      </c>
      <c r="B10" s="26" t="s">
        <v>1</v>
      </c>
      <c r="C10" s="28">
        <f t="shared" ref="C10:C20" si="5">+F9</f>
        <v>10000</v>
      </c>
      <c r="D10" s="29">
        <v>2000</v>
      </c>
      <c r="E10" s="29">
        <v>-4000</v>
      </c>
      <c r="F10" s="30">
        <f t="shared" si="1"/>
        <v>8000</v>
      </c>
      <c r="G10" s="31">
        <f t="shared" ref="G10:G20" si="6">+K9</f>
        <v>5100</v>
      </c>
      <c r="H10" s="31"/>
      <c r="I10" s="31">
        <f t="shared" si="2"/>
        <v>1020</v>
      </c>
      <c r="J10" s="31">
        <v>-2040</v>
      </c>
      <c r="K10" s="31">
        <f t="shared" si="3"/>
        <v>4080</v>
      </c>
      <c r="L10" s="32">
        <f t="shared" ref="L10:L20" si="7">+R9</f>
        <v>10</v>
      </c>
      <c r="M10" s="31">
        <v>1030</v>
      </c>
      <c r="N10" s="31">
        <v>1020</v>
      </c>
      <c r="O10" s="31">
        <f t="shared" si="4"/>
        <v>10</v>
      </c>
      <c r="P10" s="31">
        <v>0</v>
      </c>
      <c r="Q10" s="31">
        <v>0.10684931506849314</v>
      </c>
      <c r="R10" s="33">
        <f t="shared" ref="R10:R20" si="8">+O10+Q10+P10+L10</f>
        <v>20.106849315068494</v>
      </c>
    </row>
    <row r="11" spans="1:18" s="34" customFormat="1" ht="15.75" x14ac:dyDescent="0.25">
      <c r="A11" s="5">
        <f t="shared" si="0"/>
        <v>4</v>
      </c>
      <c r="B11" s="26" t="s">
        <v>2</v>
      </c>
      <c r="C11" s="28">
        <f t="shared" si="5"/>
        <v>8000</v>
      </c>
      <c r="D11" s="29">
        <v>2000</v>
      </c>
      <c r="E11" s="29">
        <v>-6000</v>
      </c>
      <c r="F11" s="30">
        <f t="shared" si="1"/>
        <v>4000</v>
      </c>
      <c r="G11" s="31">
        <f t="shared" si="6"/>
        <v>4080</v>
      </c>
      <c r="H11" s="31"/>
      <c r="I11" s="31">
        <f t="shared" si="2"/>
        <v>1020</v>
      </c>
      <c r="J11" s="31">
        <v>-3060</v>
      </c>
      <c r="K11" s="31">
        <f t="shared" si="3"/>
        <v>2040</v>
      </c>
      <c r="L11" s="32">
        <f t="shared" si="7"/>
        <v>20.106849315068494</v>
      </c>
      <c r="M11" s="31">
        <v>1030</v>
      </c>
      <c r="N11" s="31">
        <v>1020</v>
      </c>
      <c r="O11" s="31">
        <f t="shared" si="4"/>
        <v>10</v>
      </c>
      <c r="P11" s="31">
        <v>0</v>
      </c>
      <c r="Q11" s="31">
        <v>0.16561643835616438</v>
      </c>
      <c r="R11" s="33">
        <f t="shared" si="8"/>
        <v>30.272465753424658</v>
      </c>
    </row>
    <row r="12" spans="1:18" s="34" customFormat="1" ht="15.75" x14ac:dyDescent="0.25">
      <c r="A12" s="5">
        <f t="shared" si="0"/>
        <v>5</v>
      </c>
      <c r="B12" s="26" t="s">
        <v>3</v>
      </c>
      <c r="C12" s="28">
        <f t="shared" si="5"/>
        <v>4000</v>
      </c>
      <c r="D12" s="29">
        <v>2000</v>
      </c>
      <c r="E12" s="29">
        <v>-8000</v>
      </c>
      <c r="F12" s="30">
        <f t="shared" si="1"/>
        <v>-2000</v>
      </c>
      <c r="G12" s="31">
        <f t="shared" si="6"/>
        <v>2040</v>
      </c>
      <c r="H12" s="31"/>
      <c r="I12" s="31">
        <f t="shared" si="2"/>
        <v>1020</v>
      </c>
      <c r="J12" s="31">
        <v>-4080</v>
      </c>
      <c r="K12" s="31">
        <f t="shared" si="3"/>
        <v>-1020</v>
      </c>
      <c r="L12" s="32">
        <f t="shared" si="7"/>
        <v>30.272465753424658</v>
      </c>
      <c r="M12" s="31">
        <v>1030</v>
      </c>
      <c r="N12" s="31">
        <v>1020</v>
      </c>
      <c r="O12" s="31">
        <f t="shared" si="4"/>
        <v>10</v>
      </c>
      <c r="P12" s="31">
        <v>0</v>
      </c>
      <c r="Q12" s="31">
        <v>0.22082191780821916</v>
      </c>
      <c r="R12" s="33">
        <f t="shared" si="8"/>
        <v>40.493287671232878</v>
      </c>
    </row>
    <row r="13" spans="1:18" s="34" customFormat="1" ht="15.75" x14ac:dyDescent="0.25">
      <c r="A13" s="5">
        <f t="shared" si="0"/>
        <v>6</v>
      </c>
      <c r="B13" s="26" t="s">
        <v>4</v>
      </c>
      <c r="C13" s="28">
        <f t="shared" si="5"/>
        <v>-2000</v>
      </c>
      <c r="D13" s="29">
        <v>2000</v>
      </c>
      <c r="E13" s="29">
        <v>-7000</v>
      </c>
      <c r="F13" s="30">
        <f t="shared" si="1"/>
        <v>-7000</v>
      </c>
      <c r="G13" s="31">
        <f t="shared" si="6"/>
        <v>-1020</v>
      </c>
      <c r="H13" s="31"/>
      <c r="I13" s="31">
        <f t="shared" si="2"/>
        <v>1020</v>
      </c>
      <c r="J13" s="31">
        <v>-3570</v>
      </c>
      <c r="K13" s="31">
        <f t="shared" si="3"/>
        <v>-3570</v>
      </c>
      <c r="L13" s="32">
        <f t="shared" si="7"/>
        <v>40.493287671232878</v>
      </c>
      <c r="M13" s="31">
        <v>1030</v>
      </c>
      <c r="N13" s="31">
        <v>1020</v>
      </c>
      <c r="O13" s="31">
        <f t="shared" si="4"/>
        <v>10</v>
      </c>
      <c r="P13" s="31">
        <v>0</v>
      </c>
      <c r="Q13" s="31">
        <v>0.24931506849315069</v>
      </c>
      <c r="R13" s="33">
        <f t="shared" si="8"/>
        <v>50.742602739726024</v>
      </c>
    </row>
    <row r="14" spans="1:18" s="34" customFormat="1" ht="15.75" x14ac:dyDescent="0.25">
      <c r="A14" s="5">
        <f t="shared" si="0"/>
        <v>7</v>
      </c>
      <c r="B14" s="26" t="s">
        <v>5</v>
      </c>
      <c r="C14" s="28">
        <f t="shared" si="5"/>
        <v>-7000</v>
      </c>
      <c r="D14" s="29">
        <v>2000</v>
      </c>
      <c r="E14" s="29">
        <v>-6000</v>
      </c>
      <c r="F14" s="30">
        <f t="shared" si="1"/>
        <v>-11000</v>
      </c>
      <c r="G14" s="31">
        <f t="shared" si="6"/>
        <v>-3570</v>
      </c>
      <c r="H14" s="31"/>
      <c r="I14" s="31">
        <f t="shared" si="2"/>
        <v>1020</v>
      </c>
      <c r="J14" s="31">
        <v>-3060</v>
      </c>
      <c r="K14" s="31">
        <f t="shared" si="3"/>
        <v>-5610</v>
      </c>
      <c r="L14" s="32">
        <f t="shared" si="7"/>
        <v>50.742602739726024</v>
      </c>
      <c r="M14" s="31">
        <v>1030</v>
      </c>
      <c r="N14" s="31">
        <v>1020</v>
      </c>
      <c r="O14" s="31">
        <f t="shared" si="4"/>
        <v>10</v>
      </c>
      <c r="P14" s="31">
        <v>0</v>
      </c>
      <c r="Q14" s="31">
        <v>0.33123287671232876</v>
      </c>
      <c r="R14" s="33">
        <f t="shared" si="8"/>
        <v>61.073835616438352</v>
      </c>
    </row>
    <row r="15" spans="1:18" s="34" customFormat="1" ht="15.75" x14ac:dyDescent="0.25">
      <c r="A15" s="5">
        <f t="shared" si="0"/>
        <v>8</v>
      </c>
      <c r="B15" s="26" t="s">
        <v>6</v>
      </c>
      <c r="C15" s="28">
        <f t="shared" si="5"/>
        <v>-11000</v>
      </c>
      <c r="D15" s="29">
        <v>2000</v>
      </c>
      <c r="E15" s="29">
        <v>-4000</v>
      </c>
      <c r="F15" s="30">
        <f t="shared" si="1"/>
        <v>-13000</v>
      </c>
      <c r="G15" s="31">
        <f t="shared" si="6"/>
        <v>-5610</v>
      </c>
      <c r="H15" s="31"/>
      <c r="I15" s="31">
        <f t="shared" si="2"/>
        <v>1020</v>
      </c>
      <c r="J15" s="31">
        <v>-2040</v>
      </c>
      <c r="K15" s="31">
        <f t="shared" si="3"/>
        <v>-6630</v>
      </c>
      <c r="L15" s="32">
        <f t="shared" si="7"/>
        <v>61.073835616438352</v>
      </c>
      <c r="M15" s="31">
        <v>1030</v>
      </c>
      <c r="N15" s="31">
        <v>1020</v>
      </c>
      <c r="O15" s="31">
        <f t="shared" si="4"/>
        <v>10</v>
      </c>
      <c r="P15" s="31">
        <v>0</v>
      </c>
      <c r="Q15" s="31">
        <v>0.37397260273972605</v>
      </c>
      <c r="R15" s="33">
        <f t="shared" si="8"/>
        <v>71.447808219178086</v>
      </c>
    </row>
    <row r="16" spans="1:18" s="34" customFormat="1" ht="15.75" x14ac:dyDescent="0.25">
      <c r="A16" s="5">
        <f t="shared" si="0"/>
        <v>9</v>
      </c>
      <c r="B16" s="26" t="s">
        <v>7</v>
      </c>
      <c r="C16" s="28">
        <f t="shared" si="5"/>
        <v>-13000</v>
      </c>
      <c r="D16" s="29">
        <v>2000</v>
      </c>
      <c r="E16" s="29">
        <v>-4000</v>
      </c>
      <c r="F16" s="30">
        <f t="shared" si="1"/>
        <v>-15000</v>
      </c>
      <c r="G16" s="31">
        <f t="shared" si="6"/>
        <v>-6630</v>
      </c>
      <c r="H16" s="31"/>
      <c r="I16" s="31">
        <f t="shared" si="2"/>
        <v>1020</v>
      </c>
      <c r="J16" s="31">
        <v>-2040</v>
      </c>
      <c r="K16" s="31">
        <f t="shared" si="3"/>
        <v>-7650</v>
      </c>
      <c r="L16" s="32">
        <f t="shared" si="7"/>
        <v>71.447808219178086</v>
      </c>
      <c r="M16" s="31">
        <v>1030</v>
      </c>
      <c r="N16" s="31">
        <v>1020</v>
      </c>
      <c r="O16" s="31">
        <f t="shared" si="4"/>
        <v>10</v>
      </c>
      <c r="P16" s="31">
        <v>0</v>
      </c>
      <c r="Q16" s="31">
        <v>0.44164383561643833</v>
      </c>
      <c r="R16" s="33">
        <f t="shared" si="8"/>
        <v>81.889452054794532</v>
      </c>
    </row>
    <row r="17" spans="1:18" s="34" customFormat="1" ht="15.75" x14ac:dyDescent="0.25">
      <c r="A17" s="5">
        <f t="shared" si="0"/>
        <v>10</v>
      </c>
      <c r="B17" s="26" t="s">
        <v>8</v>
      </c>
      <c r="C17" s="28">
        <f t="shared" si="5"/>
        <v>-15000</v>
      </c>
      <c r="D17" s="29">
        <v>2000</v>
      </c>
      <c r="E17" s="29">
        <v>-2000</v>
      </c>
      <c r="F17" s="30">
        <f t="shared" si="1"/>
        <v>-15000</v>
      </c>
      <c r="G17" s="31">
        <f t="shared" si="6"/>
        <v>-7650</v>
      </c>
      <c r="H17" s="31"/>
      <c r="I17" s="31">
        <f t="shared" si="2"/>
        <v>1020</v>
      </c>
      <c r="J17" s="31">
        <v>-1020</v>
      </c>
      <c r="K17" s="31">
        <f t="shared" si="3"/>
        <v>-7650</v>
      </c>
      <c r="L17" s="32">
        <f t="shared" si="7"/>
        <v>81.889452054794532</v>
      </c>
      <c r="M17" s="31">
        <v>1030</v>
      </c>
      <c r="N17" s="31">
        <v>1020</v>
      </c>
      <c r="O17" s="31">
        <f t="shared" si="4"/>
        <v>10</v>
      </c>
      <c r="P17" s="31">
        <v>0</v>
      </c>
      <c r="Q17" s="31">
        <v>0.4808219178082192</v>
      </c>
      <c r="R17" s="33">
        <f t="shared" si="8"/>
        <v>92.370273972602746</v>
      </c>
    </row>
    <row r="18" spans="1:18" s="34" customFormat="1" ht="15.75" x14ac:dyDescent="0.25">
      <c r="A18" s="5">
        <f t="shared" si="0"/>
        <v>11</v>
      </c>
      <c r="B18" s="26" t="s">
        <v>9</v>
      </c>
      <c r="C18" s="28">
        <f t="shared" si="5"/>
        <v>-15000</v>
      </c>
      <c r="D18" s="29">
        <v>2000</v>
      </c>
      <c r="E18" s="29">
        <v>-2000</v>
      </c>
      <c r="F18" s="30">
        <f t="shared" si="1"/>
        <v>-15000</v>
      </c>
      <c r="G18" s="31">
        <f t="shared" si="6"/>
        <v>-7650</v>
      </c>
      <c r="H18" s="31"/>
      <c r="I18" s="31">
        <f t="shared" si="2"/>
        <v>1020</v>
      </c>
      <c r="J18" s="31">
        <v>-1020</v>
      </c>
      <c r="K18" s="31">
        <f t="shared" si="3"/>
        <v>-7650</v>
      </c>
      <c r="L18" s="32">
        <f t="shared" si="7"/>
        <v>92.370273972602746</v>
      </c>
      <c r="M18" s="31">
        <v>1030</v>
      </c>
      <c r="N18" s="31">
        <v>1020</v>
      </c>
      <c r="O18" s="31">
        <f t="shared" si="4"/>
        <v>10</v>
      </c>
      <c r="P18" s="31">
        <v>0</v>
      </c>
      <c r="Q18" s="31">
        <v>0.55205479452054795</v>
      </c>
      <c r="R18" s="33">
        <f t="shared" si="8"/>
        <v>102.92232876712329</v>
      </c>
    </row>
    <row r="19" spans="1:18" s="34" customFormat="1" ht="15.75" x14ac:dyDescent="0.25">
      <c r="A19" s="5">
        <f t="shared" si="0"/>
        <v>12</v>
      </c>
      <c r="B19" s="26" t="s">
        <v>10</v>
      </c>
      <c r="C19" s="28">
        <f t="shared" si="5"/>
        <v>-15000</v>
      </c>
      <c r="D19" s="29">
        <v>2500</v>
      </c>
      <c r="E19" s="29">
        <v>-2000</v>
      </c>
      <c r="F19" s="30">
        <f t="shared" si="1"/>
        <v>-14500</v>
      </c>
      <c r="G19" s="31">
        <f t="shared" si="6"/>
        <v>-7650</v>
      </c>
      <c r="H19" s="31"/>
      <c r="I19" s="31">
        <f t="shared" si="2"/>
        <v>1275</v>
      </c>
      <c r="J19" s="31">
        <v>-1020</v>
      </c>
      <c r="K19" s="31">
        <f t="shared" si="3"/>
        <v>-7395</v>
      </c>
      <c r="L19" s="32">
        <f t="shared" si="7"/>
        <v>102.92232876712329</v>
      </c>
      <c r="M19" s="31">
        <v>1287.5</v>
      </c>
      <c r="N19" s="31">
        <v>1275</v>
      </c>
      <c r="O19" s="31">
        <f t="shared" si="4"/>
        <v>12.5</v>
      </c>
      <c r="P19" s="31">
        <v>0</v>
      </c>
      <c r="Q19" s="31">
        <v>0.62106164383561646</v>
      </c>
      <c r="R19" s="33">
        <f t="shared" si="8"/>
        <v>116.04339041095891</v>
      </c>
    </row>
    <row r="20" spans="1:18" s="34" customFormat="1" ht="15.75" x14ac:dyDescent="0.25">
      <c r="A20" s="5">
        <f t="shared" si="0"/>
        <v>13</v>
      </c>
      <c r="B20" s="26" t="s">
        <v>11</v>
      </c>
      <c r="C20" s="28">
        <f t="shared" si="5"/>
        <v>-14500</v>
      </c>
      <c r="D20" s="29">
        <v>2500</v>
      </c>
      <c r="E20" s="29">
        <v>-2000</v>
      </c>
      <c r="F20" s="30">
        <f t="shared" si="1"/>
        <v>-14000</v>
      </c>
      <c r="G20" s="31">
        <f t="shared" si="6"/>
        <v>-7395</v>
      </c>
      <c r="H20" s="31"/>
      <c r="I20" s="31">
        <f t="shared" si="2"/>
        <v>1275</v>
      </c>
      <c r="J20" s="31">
        <v>-1020</v>
      </c>
      <c r="K20" s="31">
        <f t="shared" si="3"/>
        <v>-7140</v>
      </c>
      <c r="L20" s="32">
        <f t="shared" si="7"/>
        <v>116.04339041095891</v>
      </c>
      <c r="M20" s="31">
        <v>1287.5</v>
      </c>
      <c r="N20" s="31">
        <v>1275</v>
      </c>
      <c r="O20" s="31">
        <f t="shared" si="4"/>
        <v>12.5</v>
      </c>
      <c r="P20" s="31">
        <v>0</v>
      </c>
      <c r="Q20" s="31">
        <v>0.6678082191780822</v>
      </c>
      <c r="R20" s="33">
        <f t="shared" si="8"/>
        <v>129.21119863013698</v>
      </c>
    </row>
    <row r="21" spans="1:18" s="34" customFormat="1" ht="15.75" x14ac:dyDescent="0.25">
      <c r="A21" s="5">
        <f t="shared" si="0"/>
        <v>14</v>
      </c>
      <c r="B21" s="26" t="s">
        <v>38</v>
      </c>
      <c r="C21" s="28"/>
      <c r="D21" s="29"/>
      <c r="E21" s="29">
        <v>14000</v>
      </c>
      <c r="F21" s="30">
        <f>+F20+E21</f>
        <v>0</v>
      </c>
      <c r="G21" s="31"/>
      <c r="H21" s="31"/>
      <c r="I21" s="31"/>
      <c r="J21" s="31">
        <v>7140</v>
      </c>
      <c r="K21" s="31">
        <f>+K20+J21</f>
        <v>0</v>
      </c>
      <c r="L21" s="32"/>
      <c r="M21" s="31"/>
      <c r="N21" s="31"/>
      <c r="O21" s="31"/>
      <c r="P21" s="31"/>
      <c r="Q21" s="31"/>
      <c r="R21" s="33"/>
    </row>
    <row r="22" spans="1:18" s="34" customFormat="1" ht="15.75" x14ac:dyDescent="0.25">
      <c r="A22" s="5">
        <f t="shared" si="0"/>
        <v>15</v>
      </c>
      <c r="B22" s="35" t="s">
        <v>12</v>
      </c>
      <c r="C22" s="36">
        <f>+C9</f>
        <v>11000</v>
      </c>
      <c r="D22" s="37">
        <v>25000</v>
      </c>
      <c r="E22" s="37">
        <v>-36000</v>
      </c>
      <c r="F22" s="38">
        <f>+C22+D22+E22</f>
        <v>0</v>
      </c>
      <c r="G22" s="39">
        <f>+G9</f>
        <v>5610</v>
      </c>
      <c r="H22" s="39">
        <f>+H9</f>
        <v>0</v>
      </c>
      <c r="I22" s="39">
        <f>SUM(I9:I20)</f>
        <v>12750</v>
      </c>
      <c r="J22" s="39">
        <f>SUM(J9:J21)</f>
        <v>-18360</v>
      </c>
      <c r="K22" s="39">
        <f>+G22+H22+I22+J22</f>
        <v>0</v>
      </c>
      <c r="L22" s="40">
        <f>+L9</f>
        <v>0</v>
      </c>
      <c r="M22" s="39">
        <f>SUM(M9:M20)</f>
        <v>12875</v>
      </c>
      <c r="N22" s="39">
        <f>SUM(N9:N20)</f>
        <v>12750</v>
      </c>
      <c r="O22" s="39">
        <f>SUM(O9:O20)</f>
        <v>125</v>
      </c>
      <c r="P22" s="39">
        <f>SUM(P9:P20)</f>
        <v>0</v>
      </c>
      <c r="Q22" s="39">
        <f>SUM(Q9:Q20)</f>
        <v>4.2111986301369866</v>
      </c>
      <c r="R22" s="41">
        <f>+O22+Q22+P22+L22</f>
        <v>129.21119863013698</v>
      </c>
    </row>
    <row r="23" spans="1:18" s="53" customFormat="1" ht="12.75" x14ac:dyDescent="0.2">
      <c r="A23" s="5">
        <f t="shared" si="0"/>
        <v>16</v>
      </c>
      <c r="B23" s="42" t="s">
        <v>36</v>
      </c>
      <c r="C23" s="43"/>
      <c r="D23" s="45"/>
      <c r="E23" s="45"/>
      <c r="F23" s="46"/>
      <c r="G23" s="47">
        <f>G9/C9*100</f>
        <v>51</v>
      </c>
      <c r="H23" s="48"/>
      <c r="I23" s="47">
        <f>I22/D22*100</f>
        <v>51</v>
      </c>
      <c r="J23" s="47">
        <f>J22/E22*100</f>
        <v>51</v>
      </c>
      <c r="K23" s="48">
        <f>K9/F9*100</f>
        <v>51</v>
      </c>
      <c r="L23" s="49"/>
      <c r="M23" s="47">
        <f>M22/D22*100</f>
        <v>51.5</v>
      </c>
      <c r="N23" s="47">
        <f>N22/D22*100</f>
        <v>51</v>
      </c>
      <c r="O23" s="50"/>
      <c r="P23" s="51"/>
      <c r="Q23" s="51"/>
      <c r="R23" s="52"/>
    </row>
    <row r="24" spans="1:18" s="34" customFormat="1" ht="15.75" x14ac:dyDescent="0.25">
      <c r="A24" s="5">
        <f t="shared" si="0"/>
        <v>17</v>
      </c>
      <c r="B24" s="35">
        <v>2022</v>
      </c>
      <c r="C24" s="36"/>
      <c r="D24" s="37"/>
      <c r="E24" s="37"/>
      <c r="F24" s="38"/>
      <c r="G24" s="40"/>
      <c r="H24" s="39"/>
      <c r="I24" s="39"/>
      <c r="J24" s="39"/>
      <c r="K24" s="39"/>
      <c r="L24" s="40"/>
      <c r="M24" s="39"/>
      <c r="N24" s="39"/>
      <c r="O24" s="39"/>
      <c r="P24" s="39"/>
      <c r="Q24" s="39"/>
      <c r="R24" s="41"/>
    </row>
    <row r="25" spans="1:18" s="34" customFormat="1" ht="15.75" x14ac:dyDescent="0.25">
      <c r="A25" s="5">
        <f t="shared" si="0"/>
        <v>18</v>
      </c>
      <c r="B25" s="26" t="s">
        <v>0</v>
      </c>
      <c r="C25" s="28">
        <f>+F22</f>
        <v>0</v>
      </c>
      <c r="D25" s="29">
        <v>2500</v>
      </c>
      <c r="E25" s="29">
        <v>-4000</v>
      </c>
      <c r="F25" s="30">
        <f t="shared" ref="F25:F36" si="9">SUM(C25:E25)</f>
        <v>-1500</v>
      </c>
      <c r="G25" s="31">
        <f>+K21</f>
        <v>0</v>
      </c>
      <c r="H25" s="31">
        <v>0</v>
      </c>
      <c r="I25" s="31">
        <f t="shared" ref="I25:I36" si="10">+N25</f>
        <v>1300</v>
      </c>
      <c r="J25" s="31">
        <v>-2080</v>
      </c>
      <c r="K25" s="31">
        <f t="shared" ref="K25:K36" si="11">SUM(G25:J25)</f>
        <v>-780</v>
      </c>
      <c r="L25" s="32">
        <f>+R22</f>
        <v>129.21119863013698</v>
      </c>
      <c r="M25" s="31">
        <v>1309.9025000000001</v>
      </c>
      <c r="N25" s="31">
        <v>1300</v>
      </c>
      <c r="O25" s="31">
        <f t="shared" ref="O25:O36" si="12">+M25-N25</f>
        <v>9.9025000000001455</v>
      </c>
      <c r="P25" s="31">
        <f>-H25</f>
        <v>0</v>
      </c>
      <c r="Q25" s="31">
        <v>0.71331661709513983</v>
      </c>
      <c r="R25" s="33">
        <f t="shared" ref="R25:R36" si="13">+O25+Q25+P25+L25</f>
        <v>139.82701524723225</v>
      </c>
    </row>
    <row r="26" spans="1:18" s="34" customFormat="1" ht="15.75" x14ac:dyDescent="0.25">
      <c r="A26" s="5">
        <f t="shared" si="0"/>
        <v>19</v>
      </c>
      <c r="B26" s="26" t="s">
        <v>1</v>
      </c>
      <c r="C26" s="28">
        <f t="shared" ref="C26:C36" si="14">+F25</f>
        <v>-1500</v>
      </c>
      <c r="D26" s="29">
        <v>2500</v>
      </c>
      <c r="E26" s="29">
        <v>-5000</v>
      </c>
      <c r="F26" s="30">
        <f t="shared" si="9"/>
        <v>-4000</v>
      </c>
      <c r="G26" s="31">
        <f t="shared" ref="G26:G36" si="15">+K25</f>
        <v>-780</v>
      </c>
      <c r="H26" s="31"/>
      <c r="I26" s="31">
        <f t="shared" si="10"/>
        <v>1300</v>
      </c>
      <c r="J26" s="31">
        <v>-2600</v>
      </c>
      <c r="K26" s="31">
        <f t="shared" si="11"/>
        <v>-2080</v>
      </c>
      <c r="L26" s="32">
        <f t="shared" ref="L26:L36" si="16">+R25</f>
        <v>139.82701524723225</v>
      </c>
      <c r="M26" s="31">
        <v>1309.9025000000001</v>
      </c>
      <c r="N26" s="31">
        <v>1300</v>
      </c>
      <c r="O26" s="31">
        <f t="shared" si="12"/>
        <v>9.9025000000001455</v>
      </c>
      <c r="P26" s="31">
        <v>0</v>
      </c>
      <c r="Q26" s="31">
        <v>0.79611393788703466</v>
      </c>
      <c r="R26" s="33">
        <f t="shared" si="13"/>
        <v>150.52562918511944</v>
      </c>
    </row>
    <row r="27" spans="1:18" s="34" customFormat="1" ht="15.75" x14ac:dyDescent="0.25">
      <c r="A27" s="5">
        <f t="shared" si="0"/>
        <v>20</v>
      </c>
      <c r="B27" s="26" t="s">
        <v>2</v>
      </c>
      <c r="C27" s="28">
        <f t="shared" si="14"/>
        <v>-4000</v>
      </c>
      <c r="D27" s="29">
        <v>2500</v>
      </c>
      <c r="E27" s="29">
        <v>-7000</v>
      </c>
      <c r="F27" s="30">
        <f t="shared" si="9"/>
        <v>-8500</v>
      </c>
      <c r="G27" s="31">
        <f t="shared" si="15"/>
        <v>-2080</v>
      </c>
      <c r="H27" s="31"/>
      <c r="I27" s="31">
        <f t="shared" si="10"/>
        <v>1300</v>
      </c>
      <c r="J27" s="31">
        <v>-3640</v>
      </c>
      <c r="K27" s="31">
        <f t="shared" si="11"/>
        <v>-4420</v>
      </c>
      <c r="L27" s="32">
        <f t="shared" si="16"/>
        <v>150.52562918511944</v>
      </c>
      <c r="M27" s="31">
        <v>1309.9025000000001</v>
      </c>
      <c r="N27" s="31">
        <v>1300</v>
      </c>
      <c r="O27" s="31">
        <f t="shared" si="12"/>
        <v>9.9025000000001455</v>
      </c>
      <c r="P27" s="31">
        <v>0</v>
      </c>
      <c r="Q27" s="31">
        <v>0.87731829517733406</v>
      </c>
      <c r="R27" s="33">
        <f t="shared" si="13"/>
        <v>161.30544748029692</v>
      </c>
    </row>
    <row r="28" spans="1:18" s="34" customFormat="1" ht="15.75" x14ac:dyDescent="0.25">
      <c r="A28" s="5">
        <f t="shared" si="0"/>
        <v>21</v>
      </c>
      <c r="B28" s="26" t="s">
        <v>3</v>
      </c>
      <c r="C28" s="28">
        <f t="shared" si="14"/>
        <v>-8500</v>
      </c>
      <c r="D28" s="29">
        <v>2500</v>
      </c>
      <c r="E28" s="29">
        <v>-9000</v>
      </c>
      <c r="F28" s="30">
        <f t="shared" si="9"/>
        <v>-15000</v>
      </c>
      <c r="G28" s="31">
        <f t="shared" si="15"/>
        <v>-4420</v>
      </c>
      <c r="H28" s="31"/>
      <c r="I28" s="31">
        <f t="shared" si="10"/>
        <v>1300</v>
      </c>
      <c r="J28" s="31">
        <v>-4680</v>
      </c>
      <c r="K28" s="31">
        <f t="shared" si="11"/>
        <v>-7800</v>
      </c>
      <c r="L28" s="32">
        <f t="shared" si="16"/>
        <v>161.30544748029692</v>
      </c>
      <c r="M28" s="31">
        <v>1309.9025000000001</v>
      </c>
      <c r="N28" s="31">
        <v>1300</v>
      </c>
      <c r="O28" s="31">
        <f t="shared" si="12"/>
        <v>9.9025000000001455</v>
      </c>
      <c r="P28" s="31">
        <v>0</v>
      </c>
      <c r="Q28" s="31">
        <v>0.9319855212047321</v>
      </c>
      <c r="R28" s="33">
        <f t="shared" si="13"/>
        <v>172.13993300150179</v>
      </c>
    </row>
    <row r="29" spans="1:18" s="34" customFormat="1" ht="15.75" x14ac:dyDescent="0.25">
      <c r="A29" s="5">
        <f t="shared" si="0"/>
        <v>22</v>
      </c>
      <c r="B29" s="26" t="s">
        <v>4</v>
      </c>
      <c r="C29" s="28">
        <f t="shared" si="14"/>
        <v>-15000</v>
      </c>
      <c r="D29" s="29">
        <v>2500</v>
      </c>
      <c r="E29" s="29">
        <v>-8000</v>
      </c>
      <c r="F29" s="30">
        <f t="shared" si="9"/>
        <v>-20500</v>
      </c>
      <c r="G29" s="31">
        <f t="shared" si="15"/>
        <v>-7800</v>
      </c>
      <c r="H29" s="31"/>
      <c r="I29" s="31">
        <f t="shared" si="10"/>
        <v>1300</v>
      </c>
      <c r="J29" s="31">
        <v>-4160</v>
      </c>
      <c r="K29" s="31">
        <f t="shared" si="11"/>
        <v>-10660</v>
      </c>
      <c r="L29" s="32">
        <f t="shared" si="16"/>
        <v>172.13993300150179</v>
      </c>
      <c r="M29" s="31">
        <v>1309.9025000000001</v>
      </c>
      <c r="N29" s="31">
        <v>1300</v>
      </c>
      <c r="O29" s="31">
        <f t="shared" si="12"/>
        <v>9.9025000000001455</v>
      </c>
      <c r="P29" s="31">
        <v>0</v>
      </c>
      <c r="Q29" s="31">
        <v>0.89117022330644013</v>
      </c>
      <c r="R29" s="33">
        <f t="shared" si="13"/>
        <v>182.93360322480837</v>
      </c>
    </row>
    <row r="30" spans="1:18" s="34" customFormat="1" ht="15.75" x14ac:dyDescent="0.25">
      <c r="A30" s="5">
        <f t="shared" si="0"/>
        <v>23</v>
      </c>
      <c r="B30" s="26" t="s">
        <v>5</v>
      </c>
      <c r="C30" s="28">
        <f t="shared" si="14"/>
        <v>-20500</v>
      </c>
      <c r="D30" s="29">
        <v>2500</v>
      </c>
      <c r="E30" s="29">
        <v>-7000</v>
      </c>
      <c r="F30" s="30">
        <f t="shared" si="9"/>
        <v>-25000</v>
      </c>
      <c r="G30" s="31">
        <f t="shared" si="15"/>
        <v>-10660</v>
      </c>
      <c r="H30" s="31"/>
      <c r="I30" s="31">
        <f t="shared" si="10"/>
        <v>1300</v>
      </c>
      <c r="J30" s="31">
        <v>-3640</v>
      </c>
      <c r="K30" s="31">
        <f t="shared" si="11"/>
        <v>-13000</v>
      </c>
      <c r="L30" s="32">
        <f t="shared" si="16"/>
        <v>182.93360322480837</v>
      </c>
      <c r="M30" s="31">
        <v>1309.9025000000001</v>
      </c>
      <c r="N30" s="31">
        <v>1300</v>
      </c>
      <c r="O30" s="31">
        <f t="shared" si="12"/>
        <v>9.9025000000001455</v>
      </c>
      <c r="P30" s="31">
        <v>0</v>
      </c>
      <c r="Q30" s="31">
        <v>1.0413199732595282</v>
      </c>
      <c r="R30" s="33">
        <f t="shared" si="13"/>
        <v>193.87742319806804</v>
      </c>
    </row>
    <row r="31" spans="1:18" s="34" customFormat="1" ht="15.75" x14ac:dyDescent="0.25">
      <c r="A31" s="5">
        <f t="shared" si="0"/>
        <v>24</v>
      </c>
      <c r="B31" s="26" t="s">
        <v>6</v>
      </c>
      <c r="C31" s="28">
        <f t="shared" si="14"/>
        <v>-25000</v>
      </c>
      <c r="D31" s="29">
        <v>4000</v>
      </c>
      <c r="E31" s="29">
        <v>-6000</v>
      </c>
      <c r="F31" s="30">
        <f t="shared" si="9"/>
        <v>-27000</v>
      </c>
      <c r="G31" s="31">
        <f t="shared" si="15"/>
        <v>-13000</v>
      </c>
      <c r="H31" s="31"/>
      <c r="I31" s="31">
        <f t="shared" si="10"/>
        <v>2080</v>
      </c>
      <c r="J31" s="31">
        <v>-3120</v>
      </c>
      <c r="K31" s="31">
        <f t="shared" si="11"/>
        <v>-14040</v>
      </c>
      <c r="L31" s="32">
        <f t="shared" si="16"/>
        <v>193.87742319806804</v>
      </c>
      <c r="M31" s="31">
        <v>2095.8440000000001</v>
      </c>
      <c r="N31" s="31">
        <v>2080</v>
      </c>
      <c r="O31" s="31">
        <f t="shared" si="12"/>
        <v>15.844000000000051</v>
      </c>
      <c r="P31" s="31">
        <v>0</v>
      </c>
      <c r="Q31" s="31">
        <v>1.0923750337774489</v>
      </c>
      <c r="R31" s="33">
        <f t="shared" si="13"/>
        <v>210.81379823184554</v>
      </c>
    </row>
    <row r="32" spans="1:18" s="34" customFormat="1" ht="15.75" x14ac:dyDescent="0.25">
      <c r="A32" s="5">
        <f t="shared" si="0"/>
        <v>25</v>
      </c>
      <c r="B32" s="26" t="s">
        <v>7</v>
      </c>
      <c r="C32" s="28">
        <f t="shared" si="14"/>
        <v>-27000</v>
      </c>
      <c r="D32" s="29">
        <v>4000</v>
      </c>
      <c r="E32" s="29">
        <v>-6000</v>
      </c>
      <c r="F32" s="30">
        <f t="shared" si="9"/>
        <v>-29000</v>
      </c>
      <c r="G32" s="31">
        <f t="shared" si="15"/>
        <v>-14040</v>
      </c>
      <c r="H32" s="31"/>
      <c r="I32" s="31">
        <f t="shared" si="10"/>
        <v>2080</v>
      </c>
      <c r="J32" s="31">
        <v>-3120</v>
      </c>
      <c r="K32" s="31">
        <f t="shared" si="11"/>
        <v>-15080</v>
      </c>
      <c r="L32" s="32">
        <f t="shared" si="16"/>
        <v>210.81379823184554</v>
      </c>
      <c r="M32" s="31">
        <v>2095.8440000000001</v>
      </c>
      <c r="N32" s="31">
        <v>2080</v>
      </c>
      <c r="O32" s="31">
        <f t="shared" si="12"/>
        <v>15.844000000000051</v>
      </c>
      <c r="P32" s="31">
        <v>0</v>
      </c>
      <c r="Q32" s="31">
        <v>1.2162550965471999</v>
      </c>
      <c r="R32" s="33">
        <f t="shared" si="13"/>
        <v>227.87405332839279</v>
      </c>
    </row>
    <row r="33" spans="1:18" s="34" customFormat="1" ht="15.75" x14ac:dyDescent="0.25">
      <c r="A33" s="5">
        <f t="shared" si="0"/>
        <v>26</v>
      </c>
      <c r="B33" s="26" t="s">
        <v>8</v>
      </c>
      <c r="C33" s="28">
        <f t="shared" si="14"/>
        <v>-29000</v>
      </c>
      <c r="D33" s="29">
        <v>4000</v>
      </c>
      <c r="E33" s="29">
        <v>-4000</v>
      </c>
      <c r="F33" s="30">
        <f t="shared" si="9"/>
        <v>-29000</v>
      </c>
      <c r="G33" s="31">
        <f t="shared" si="15"/>
        <v>-15080</v>
      </c>
      <c r="H33" s="31"/>
      <c r="I33" s="31">
        <f t="shared" si="10"/>
        <v>2080</v>
      </c>
      <c r="J33" s="31">
        <v>-2080</v>
      </c>
      <c r="K33" s="31">
        <f t="shared" si="11"/>
        <v>-15080</v>
      </c>
      <c r="L33" s="32">
        <f t="shared" si="16"/>
        <v>227.87405332839279</v>
      </c>
      <c r="M33" s="31">
        <v>2095.8440000000001</v>
      </c>
      <c r="N33" s="31">
        <v>2080</v>
      </c>
      <c r="O33" s="31">
        <f t="shared" si="12"/>
        <v>15.844000000000051</v>
      </c>
      <c r="P33" s="31">
        <v>0</v>
      </c>
      <c r="Q33" s="31">
        <v>1.2616670885719703</v>
      </c>
      <c r="R33" s="33">
        <f t="shared" si="13"/>
        <v>244.97972041696482</v>
      </c>
    </row>
    <row r="34" spans="1:18" s="34" customFormat="1" ht="15.75" x14ac:dyDescent="0.25">
      <c r="A34" s="5">
        <f t="shared" si="0"/>
        <v>27</v>
      </c>
      <c r="B34" s="26" t="s">
        <v>9</v>
      </c>
      <c r="C34" s="28">
        <f t="shared" si="14"/>
        <v>-29000</v>
      </c>
      <c r="D34" s="29">
        <v>4000</v>
      </c>
      <c r="E34" s="29">
        <v>-4000</v>
      </c>
      <c r="F34" s="30">
        <f t="shared" si="9"/>
        <v>-29000</v>
      </c>
      <c r="G34" s="31">
        <f t="shared" si="15"/>
        <v>-15080</v>
      </c>
      <c r="H34" s="31"/>
      <c r="I34" s="31">
        <f t="shared" si="10"/>
        <v>2080</v>
      </c>
      <c r="J34" s="31">
        <v>-2080</v>
      </c>
      <c r="K34" s="31">
        <f t="shared" si="11"/>
        <v>-15080</v>
      </c>
      <c r="L34" s="32">
        <f t="shared" si="16"/>
        <v>244.97972041696482</v>
      </c>
      <c r="M34" s="31">
        <v>2095.8440000000001</v>
      </c>
      <c r="N34" s="31">
        <v>2080</v>
      </c>
      <c r="O34" s="31">
        <f t="shared" si="12"/>
        <v>15.844000000000051</v>
      </c>
      <c r="P34" s="31">
        <v>0</v>
      </c>
      <c r="Q34" s="31">
        <v>1.391190219834872</v>
      </c>
      <c r="R34" s="33">
        <f t="shared" si="13"/>
        <v>262.21491063679974</v>
      </c>
    </row>
    <row r="35" spans="1:18" s="34" customFormat="1" ht="15.75" x14ac:dyDescent="0.25">
      <c r="A35" s="5">
        <f t="shared" si="0"/>
        <v>28</v>
      </c>
      <c r="B35" s="26" t="s">
        <v>10</v>
      </c>
      <c r="C35" s="28">
        <f t="shared" si="14"/>
        <v>-29000</v>
      </c>
      <c r="D35" s="29">
        <v>4000</v>
      </c>
      <c r="E35" s="29">
        <v>-4000</v>
      </c>
      <c r="F35" s="30">
        <f t="shared" si="9"/>
        <v>-29000</v>
      </c>
      <c r="G35" s="31">
        <f t="shared" si="15"/>
        <v>-15080</v>
      </c>
      <c r="H35" s="31"/>
      <c r="I35" s="31">
        <f t="shared" si="10"/>
        <v>2080</v>
      </c>
      <c r="J35" s="31">
        <v>-2080</v>
      </c>
      <c r="K35" s="31">
        <f t="shared" si="11"/>
        <v>-15080</v>
      </c>
      <c r="L35" s="32">
        <f t="shared" si="16"/>
        <v>262.21491063679974</v>
      </c>
      <c r="M35" s="31">
        <v>2095.8440000000001</v>
      </c>
      <c r="N35" s="31">
        <v>2080</v>
      </c>
      <c r="O35" s="31">
        <f t="shared" si="12"/>
        <v>15.844000000000051</v>
      </c>
      <c r="P35" s="31">
        <v>0</v>
      </c>
      <c r="Q35" s="31">
        <v>1.4786577814787076</v>
      </c>
      <c r="R35" s="33">
        <f t="shared" si="13"/>
        <v>279.53756841827851</v>
      </c>
    </row>
    <row r="36" spans="1:18" s="34" customFormat="1" ht="15.75" x14ac:dyDescent="0.25">
      <c r="A36" s="5">
        <f t="shared" si="0"/>
        <v>29</v>
      </c>
      <c r="B36" s="26" t="s">
        <v>11</v>
      </c>
      <c r="C36" s="28">
        <f t="shared" si="14"/>
        <v>-29000</v>
      </c>
      <c r="D36" s="29">
        <v>4000</v>
      </c>
      <c r="E36" s="86">
        <v>-4000</v>
      </c>
      <c r="F36" s="30">
        <f t="shared" si="9"/>
        <v>-29000</v>
      </c>
      <c r="G36" s="31">
        <f t="shared" si="15"/>
        <v>-15080</v>
      </c>
      <c r="H36" s="31"/>
      <c r="I36" s="31">
        <f t="shared" si="10"/>
        <v>2080</v>
      </c>
      <c r="J36" s="31">
        <v>-2080</v>
      </c>
      <c r="K36" s="31">
        <f t="shared" si="11"/>
        <v>-15080</v>
      </c>
      <c r="L36" s="32">
        <f t="shared" si="16"/>
        <v>279.53756841827851</v>
      </c>
      <c r="M36" s="31">
        <v>2095.8440000000001</v>
      </c>
      <c r="N36" s="31">
        <v>2080</v>
      </c>
      <c r="O36" s="31">
        <f t="shared" si="12"/>
        <v>15.844000000000051</v>
      </c>
      <c r="P36" s="31">
        <v>0</v>
      </c>
      <c r="Q36" s="31">
        <v>1.5156051707637519</v>
      </c>
      <c r="R36" s="33">
        <f t="shared" si="13"/>
        <v>296.89717358904232</v>
      </c>
    </row>
    <row r="37" spans="1:18" s="34" customFormat="1" ht="15.75" x14ac:dyDescent="0.25">
      <c r="A37" s="5">
        <f t="shared" si="0"/>
        <v>30</v>
      </c>
      <c r="B37" s="26" t="s">
        <v>38</v>
      </c>
      <c r="C37" s="28"/>
      <c r="D37" s="29"/>
      <c r="E37" s="86">
        <v>29000</v>
      </c>
      <c r="F37" s="30">
        <f>+F36+E37</f>
        <v>0</v>
      </c>
      <c r="G37" s="31"/>
      <c r="H37" s="31"/>
      <c r="I37" s="31"/>
      <c r="J37" s="31">
        <v>15080</v>
      </c>
      <c r="K37" s="31">
        <f>+K36+J37</f>
        <v>0</v>
      </c>
      <c r="L37" s="32"/>
      <c r="M37" s="31"/>
      <c r="N37" s="31"/>
      <c r="O37" s="31"/>
      <c r="P37" s="31"/>
      <c r="Q37" s="31"/>
      <c r="R37" s="33"/>
    </row>
    <row r="38" spans="1:18" s="34" customFormat="1" ht="15.75" x14ac:dyDescent="0.25">
      <c r="A38" s="5">
        <f t="shared" si="0"/>
        <v>31</v>
      </c>
      <c r="B38" s="35" t="s">
        <v>12</v>
      </c>
      <c r="C38" s="36">
        <f>+C25</f>
        <v>0</v>
      </c>
      <c r="D38" s="37">
        <v>39000</v>
      </c>
      <c r="E38" s="37">
        <v>-39000</v>
      </c>
      <c r="F38" s="38">
        <f>+C38+D38+E38</f>
        <v>0</v>
      </c>
      <c r="G38" s="39">
        <f>+G25</f>
        <v>0</v>
      </c>
      <c r="H38" s="39">
        <f>+H25</f>
        <v>0</v>
      </c>
      <c r="I38" s="39">
        <f>SUM(I25:I36)</f>
        <v>20280</v>
      </c>
      <c r="J38" s="39">
        <f>SUM(J25:J37)</f>
        <v>-20280</v>
      </c>
      <c r="K38" s="39">
        <f>+G38+H38+I38+J38</f>
        <v>0</v>
      </c>
      <c r="L38" s="40">
        <f>+L25</f>
        <v>129.21119863013698</v>
      </c>
      <c r="M38" s="39">
        <f>SUM(M25:M36)</f>
        <v>20434.479000000007</v>
      </c>
      <c r="N38" s="39">
        <f>SUM(N25:N36)</f>
        <v>20280</v>
      </c>
      <c r="O38" s="39">
        <f>SUM(O25:O36)</f>
        <v>154.47900000000118</v>
      </c>
      <c r="P38" s="39">
        <f>SUM(P25:P36)</f>
        <v>0</v>
      </c>
      <c r="Q38" s="39">
        <f>SUM(Q25:Q36)</f>
        <v>13.20697495890416</v>
      </c>
      <c r="R38" s="41">
        <f>+R36</f>
        <v>296.89717358904232</v>
      </c>
    </row>
    <row r="39" spans="1:18" s="53" customFormat="1" ht="12.75" x14ac:dyDescent="0.2">
      <c r="A39" s="5">
        <f t="shared" si="0"/>
        <v>32</v>
      </c>
      <c r="B39" s="42" t="s">
        <v>36</v>
      </c>
      <c r="C39" s="43"/>
      <c r="D39" s="45"/>
      <c r="E39" s="45"/>
      <c r="F39" s="46"/>
      <c r="G39" s="47" t="str">
        <f>IFERROR(G25/C25*100,"")</f>
        <v/>
      </c>
      <c r="H39" s="48"/>
      <c r="I39" s="47">
        <f>I38/D38*100</f>
        <v>52</v>
      </c>
      <c r="J39" s="47">
        <f>J38/E38*100</f>
        <v>52</v>
      </c>
      <c r="K39" s="48">
        <f>K25/F25*100</f>
        <v>52</v>
      </c>
      <c r="L39" s="49"/>
      <c r="M39" s="47">
        <f>M38/D38*100</f>
        <v>52.396100000000011</v>
      </c>
      <c r="N39" s="47">
        <f>N38/D38*100</f>
        <v>52</v>
      </c>
      <c r="O39" s="50"/>
      <c r="P39" s="51"/>
      <c r="Q39" s="51"/>
      <c r="R39" s="52"/>
    </row>
    <row r="40" spans="1:18" s="34" customFormat="1" ht="15.75" x14ac:dyDescent="0.25">
      <c r="A40" s="5">
        <f t="shared" si="0"/>
        <v>33</v>
      </c>
      <c r="B40" s="26">
        <v>2023</v>
      </c>
      <c r="C40" s="28"/>
      <c r="D40" s="29"/>
      <c r="E40" s="29"/>
      <c r="F40" s="30"/>
      <c r="G40" s="32"/>
      <c r="H40" s="31"/>
      <c r="I40" s="31"/>
      <c r="J40" s="31"/>
      <c r="K40" s="31"/>
      <c r="L40" s="32"/>
      <c r="M40" s="31"/>
      <c r="N40" s="31"/>
      <c r="O40" s="31"/>
      <c r="P40" s="31"/>
      <c r="Q40" s="31"/>
      <c r="R40" s="33"/>
    </row>
    <row r="41" spans="1:18" s="34" customFormat="1" ht="15.75" x14ac:dyDescent="0.25">
      <c r="A41" s="5">
        <f t="shared" ref="A41:A72" si="17">+A40+1</f>
        <v>34</v>
      </c>
      <c r="B41" s="26" t="s">
        <v>0</v>
      </c>
      <c r="C41" s="28">
        <f>+F37</f>
        <v>0</v>
      </c>
      <c r="D41" s="29">
        <v>3000</v>
      </c>
      <c r="E41" s="29">
        <v>-1000</v>
      </c>
      <c r="F41" s="30">
        <f t="shared" ref="F41:F52" si="18">SUM(C41:E41)</f>
        <v>2000</v>
      </c>
      <c r="G41" s="31">
        <f>+K37</f>
        <v>0</v>
      </c>
      <c r="H41" s="31">
        <v>0</v>
      </c>
      <c r="I41" s="31">
        <f t="shared" ref="I41:I52" si="19">+N41</f>
        <v>1599.829280467221</v>
      </c>
      <c r="J41" s="31">
        <v>-533.27642682240707</v>
      </c>
      <c r="K41" s="31">
        <f t="shared" ref="K41:K52" si="20">SUM(G41:J41)</f>
        <v>1066.5528536448139</v>
      </c>
      <c r="L41" s="32">
        <f>+R38</f>
        <v>296.89717358904232</v>
      </c>
      <c r="M41" s="31">
        <v>1599.2337642000005</v>
      </c>
      <c r="N41" s="31">
        <v>1599.829280467221</v>
      </c>
      <c r="O41" s="31">
        <f t="shared" ref="O41:O52" si="21">+M41-N41</f>
        <v>-0.59551626722054607</v>
      </c>
      <c r="P41" s="31">
        <f>-H41</f>
        <v>0</v>
      </c>
      <c r="Q41" s="31">
        <v>1.6390350815943022</v>
      </c>
      <c r="R41" s="33">
        <f t="shared" ref="R41:R52" si="22">+O41+Q41+P41+L41</f>
        <v>297.94069240341611</v>
      </c>
    </row>
    <row r="42" spans="1:18" s="34" customFormat="1" ht="15.75" x14ac:dyDescent="0.25">
      <c r="A42" s="5">
        <f t="shared" si="17"/>
        <v>35</v>
      </c>
      <c r="B42" s="26" t="s">
        <v>1</v>
      </c>
      <c r="C42" s="28">
        <f t="shared" ref="C42:C52" si="23">+F41</f>
        <v>2000</v>
      </c>
      <c r="D42" s="29">
        <v>3500</v>
      </c>
      <c r="E42" s="29">
        <v>-2000</v>
      </c>
      <c r="F42" s="30">
        <f t="shared" si="18"/>
        <v>3500</v>
      </c>
      <c r="G42" s="31">
        <f t="shared" ref="G42:G52" si="24">+K41</f>
        <v>1066.5528536448139</v>
      </c>
      <c r="H42" s="31"/>
      <c r="I42" s="31">
        <f t="shared" si="19"/>
        <v>1866.4674938784249</v>
      </c>
      <c r="J42" s="31">
        <v>-1066.5528536448141</v>
      </c>
      <c r="K42" s="31">
        <f t="shared" si="20"/>
        <v>1866.4674938784246</v>
      </c>
      <c r="L42" s="32">
        <f t="shared" ref="L42:L52" si="25">+R41</f>
        <v>297.94069240341611</v>
      </c>
      <c r="M42" s="31">
        <v>1865.7727249000004</v>
      </c>
      <c r="N42" s="31">
        <v>1866.4674938784249</v>
      </c>
      <c r="O42" s="31">
        <f t="shared" si="21"/>
        <v>-0.69476897842446306</v>
      </c>
      <c r="P42" s="31">
        <v>0</v>
      </c>
      <c r="Q42" s="31">
        <v>1.5792696774510266</v>
      </c>
      <c r="R42" s="33">
        <f t="shared" si="22"/>
        <v>298.82519310244265</v>
      </c>
    </row>
    <row r="43" spans="1:18" s="34" customFormat="1" ht="15.75" x14ac:dyDescent="0.25">
      <c r="A43" s="5">
        <f t="shared" si="17"/>
        <v>36</v>
      </c>
      <c r="B43" s="26" t="s">
        <v>2</v>
      </c>
      <c r="C43" s="28">
        <f t="shared" si="23"/>
        <v>3500</v>
      </c>
      <c r="D43" s="29">
        <v>3500</v>
      </c>
      <c r="E43" s="29">
        <v>-3000</v>
      </c>
      <c r="F43" s="30">
        <f t="shared" si="18"/>
        <v>4000</v>
      </c>
      <c r="G43" s="31">
        <f t="shared" si="24"/>
        <v>1866.4674938784246</v>
      </c>
      <c r="H43" s="31"/>
      <c r="I43" s="31">
        <f t="shared" si="19"/>
        <v>1866.4674938784249</v>
      </c>
      <c r="J43" s="31">
        <v>-1599.829280467221</v>
      </c>
      <c r="K43" s="31">
        <f t="shared" si="20"/>
        <v>2133.1057072896283</v>
      </c>
      <c r="L43" s="32">
        <f t="shared" si="25"/>
        <v>298.82519310244265</v>
      </c>
      <c r="M43" s="31">
        <v>1865.7727249000004</v>
      </c>
      <c r="N43" s="31">
        <v>1866.4674938784249</v>
      </c>
      <c r="O43" s="31">
        <f t="shared" si="21"/>
        <v>-0.69476897842446306</v>
      </c>
      <c r="P43" s="31">
        <v>0</v>
      </c>
      <c r="Q43" s="31">
        <v>1.6280764945764941</v>
      </c>
      <c r="R43" s="33">
        <f t="shared" si="22"/>
        <v>299.75850061859467</v>
      </c>
    </row>
    <row r="44" spans="1:18" s="34" customFormat="1" ht="15.75" x14ac:dyDescent="0.25">
      <c r="A44" s="5">
        <f t="shared" si="17"/>
        <v>37</v>
      </c>
      <c r="B44" s="26" t="s">
        <v>3</v>
      </c>
      <c r="C44" s="28">
        <f t="shared" si="23"/>
        <v>4000</v>
      </c>
      <c r="D44" s="29">
        <v>3500</v>
      </c>
      <c r="E44" s="29">
        <v>-4000</v>
      </c>
      <c r="F44" s="30">
        <f t="shared" si="18"/>
        <v>3500</v>
      </c>
      <c r="G44" s="31">
        <f t="shared" si="24"/>
        <v>2133.1057072896283</v>
      </c>
      <c r="H44" s="31"/>
      <c r="I44" s="31">
        <f t="shared" si="19"/>
        <v>1866.4674938784249</v>
      </c>
      <c r="J44" s="31">
        <v>-2133.1057072896283</v>
      </c>
      <c r="K44" s="31">
        <f t="shared" si="20"/>
        <v>1866.4674938784246</v>
      </c>
      <c r="L44" s="32">
        <f t="shared" si="25"/>
        <v>299.75850061859467</v>
      </c>
      <c r="M44" s="31">
        <v>1865.7727249000004</v>
      </c>
      <c r="N44" s="31">
        <v>1866.4674938784249</v>
      </c>
      <c r="O44" s="31">
        <f t="shared" si="21"/>
        <v>-0.69476897842446306</v>
      </c>
      <c r="P44" s="31">
        <v>0</v>
      </c>
      <c r="Q44" s="31">
        <v>1.6242409891202603</v>
      </c>
      <c r="R44" s="33">
        <f t="shared" si="22"/>
        <v>300.68797262929047</v>
      </c>
    </row>
    <row r="45" spans="1:18" s="34" customFormat="1" ht="15.75" x14ac:dyDescent="0.25">
      <c r="A45" s="5">
        <f t="shared" si="17"/>
        <v>38</v>
      </c>
      <c r="B45" s="26" t="s">
        <v>4</v>
      </c>
      <c r="C45" s="28">
        <f t="shared" si="23"/>
        <v>3500</v>
      </c>
      <c r="D45" s="29">
        <v>3500</v>
      </c>
      <c r="E45" s="29">
        <v>-3000</v>
      </c>
      <c r="F45" s="30">
        <f t="shared" si="18"/>
        <v>4000</v>
      </c>
      <c r="G45" s="31">
        <f t="shared" si="24"/>
        <v>1866.4674938784246</v>
      </c>
      <c r="H45" s="31"/>
      <c r="I45" s="31">
        <f t="shared" si="19"/>
        <v>1866.4674938784249</v>
      </c>
      <c r="J45" s="31">
        <v>-1599.829280467221</v>
      </c>
      <c r="K45" s="31">
        <f t="shared" si="20"/>
        <v>2133.1057072896283</v>
      </c>
      <c r="L45" s="32">
        <f t="shared" si="25"/>
        <v>300.68797262929047</v>
      </c>
      <c r="M45" s="31">
        <v>1865.7727249000004</v>
      </c>
      <c r="N45" s="31">
        <v>1866.4674938784249</v>
      </c>
      <c r="O45" s="31">
        <f t="shared" si="21"/>
        <v>-0.69476897842446306</v>
      </c>
      <c r="P45" s="31">
        <v>0</v>
      </c>
      <c r="Q45" s="31">
        <v>1.4635920497610559</v>
      </c>
      <c r="R45" s="33">
        <f t="shared" si="22"/>
        <v>301.45679570062708</v>
      </c>
    </row>
    <row r="46" spans="1:18" s="34" customFormat="1" ht="15.75" x14ac:dyDescent="0.25">
      <c r="A46" s="5">
        <f t="shared" si="17"/>
        <v>39</v>
      </c>
      <c r="B46" s="26" t="s">
        <v>5</v>
      </c>
      <c r="C46" s="28">
        <f t="shared" si="23"/>
        <v>4000</v>
      </c>
      <c r="D46" s="29">
        <v>3500</v>
      </c>
      <c r="E46" s="29">
        <v>-3000</v>
      </c>
      <c r="F46" s="30">
        <f t="shared" si="18"/>
        <v>4500</v>
      </c>
      <c r="G46" s="31">
        <f t="shared" si="24"/>
        <v>2133.1057072896283</v>
      </c>
      <c r="H46" s="31"/>
      <c r="I46" s="31">
        <f t="shared" si="19"/>
        <v>1866.4674938784249</v>
      </c>
      <c r="J46" s="31">
        <v>-1599.829280467221</v>
      </c>
      <c r="K46" s="31">
        <f t="shared" si="20"/>
        <v>2399.7439207008319</v>
      </c>
      <c r="L46" s="32">
        <f t="shared" si="25"/>
        <v>301.45679570062708</v>
      </c>
      <c r="M46" s="31">
        <v>1865.7727249000004</v>
      </c>
      <c r="N46" s="31">
        <v>1866.4674938784249</v>
      </c>
      <c r="O46" s="31">
        <f t="shared" si="21"/>
        <v>-0.69476897842446306</v>
      </c>
      <c r="P46" s="31">
        <v>0</v>
      </c>
      <c r="Q46" s="31">
        <v>1.6165699782077929</v>
      </c>
      <c r="R46" s="33">
        <f t="shared" si="22"/>
        <v>302.37859670041041</v>
      </c>
    </row>
    <row r="47" spans="1:18" s="34" customFormat="1" ht="15.75" x14ac:dyDescent="0.25">
      <c r="A47" s="5">
        <f t="shared" si="17"/>
        <v>40</v>
      </c>
      <c r="B47" s="26" t="s">
        <v>6</v>
      </c>
      <c r="C47" s="28">
        <f t="shared" si="23"/>
        <v>4500</v>
      </c>
      <c r="D47" s="29">
        <v>4000</v>
      </c>
      <c r="E47" s="29">
        <v>-5000</v>
      </c>
      <c r="F47" s="30">
        <f t="shared" si="18"/>
        <v>3500</v>
      </c>
      <c r="G47" s="31">
        <f t="shared" si="24"/>
        <v>2399.7439207008319</v>
      </c>
      <c r="H47" s="31"/>
      <c r="I47" s="31">
        <f t="shared" si="19"/>
        <v>2133.1057072896283</v>
      </c>
      <c r="J47" s="31">
        <v>-2666.3821341120351</v>
      </c>
      <c r="K47" s="31">
        <f t="shared" si="20"/>
        <v>1866.4674938784251</v>
      </c>
      <c r="L47" s="32">
        <f t="shared" si="25"/>
        <v>302.37859670041041</v>
      </c>
      <c r="M47" s="31">
        <v>2132.3116856000006</v>
      </c>
      <c r="N47" s="31">
        <v>2133.1057072896283</v>
      </c>
      <c r="O47" s="31">
        <f t="shared" si="21"/>
        <v>-0.79402168962769792</v>
      </c>
      <c r="P47" s="31">
        <v>0</v>
      </c>
      <c r="Q47" s="31">
        <v>1.5601805258716162</v>
      </c>
      <c r="R47" s="33">
        <f t="shared" si="22"/>
        <v>303.14475553665432</v>
      </c>
    </row>
    <row r="48" spans="1:18" s="34" customFormat="1" ht="15.75" x14ac:dyDescent="0.25">
      <c r="A48" s="5">
        <f t="shared" si="17"/>
        <v>41</v>
      </c>
      <c r="B48" s="26" t="s">
        <v>7</v>
      </c>
      <c r="C48" s="28">
        <f t="shared" si="23"/>
        <v>3500</v>
      </c>
      <c r="D48" s="29">
        <v>4000</v>
      </c>
      <c r="E48" s="29">
        <v>-5000</v>
      </c>
      <c r="F48" s="30">
        <f t="shared" si="18"/>
        <v>2500</v>
      </c>
      <c r="G48" s="31">
        <f t="shared" si="24"/>
        <v>1866.4674938784251</v>
      </c>
      <c r="H48" s="31"/>
      <c r="I48" s="31">
        <f t="shared" si="19"/>
        <v>2133.1057072896283</v>
      </c>
      <c r="J48" s="31">
        <v>-2666.3821341120351</v>
      </c>
      <c r="K48" s="31">
        <f t="shared" si="20"/>
        <v>1333.1910670560183</v>
      </c>
      <c r="L48" s="32">
        <f t="shared" si="25"/>
        <v>303.14475553665432</v>
      </c>
      <c r="M48" s="31">
        <v>2132.3116856000006</v>
      </c>
      <c r="N48" s="31">
        <v>2133.1057072896283</v>
      </c>
      <c r="O48" s="31">
        <f t="shared" si="21"/>
        <v>-0.79402168962769792</v>
      </c>
      <c r="P48" s="31">
        <v>0</v>
      </c>
      <c r="Q48" s="31">
        <v>1.6078031085935474</v>
      </c>
      <c r="R48" s="33">
        <f t="shared" si="22"/>
        <v>303.95853695562016</v>
      </c>
    </row>
    <row r="49" spans="1:18" s="34" customFormat="1" ht="15.75" x14ac:dyDescent="0.25">
      <c r="A49" s="5">
        <f t="shared" si="17"/>
        <v>42</v>
      </c>
      <c r="B49" s="26" t="s">
        <v>8</v>
      </c>
      <c r="C49" s="28">
        <f t="shared" si="23"/>
        <v>2500</v>
      </c>
      <c r="D49" s="29">
        <v>4000</v>
      </c>
      <c r="E49" s="29">
        <v>-4000</v>
      </c>
      <c r="F49" s="30">
        <f t="shared" si="18"/>
        <v>2500</v>
      </c>
      <c r="G49" s="31">
        <f t="shared" si="24"/>
        <v>1333.1910670560183</v>
      </c>
      <c r="H49" s="31"/>
      <c r="I49" s="31">
        <f t="shared" si="19"/>
        <v>2133.1057072896283</v>
      </c>
      <c r="J49" s="31">
        <v>-2133.1057072896283</v>
      </c>
      <c r="K49" s="31">
        <f t="shared" si="20"/>
        <v>1333.1910670560183</v>
      </c>
      <c r="L49" s="32">
        <f t="shared" si="25"/>
        <v>303.95853695562016</v>
      </c>
      <c r="M49" s="31">
        <v>2132.3116856000006</v>
      </c>
      <c r="N49" s="31">
        <v>2133.1057072896283</v>
      </c>
      <c r="O49" s="31">
        <f t="shared" si="21"/>
        <v>-0.79402168962769792</v>
      </c>
      <c r="P49" s="31">
        <v>0</v>
      </c>
      <c r="Q49" s="31">
        <v>1.5516964585029915</v>
      </c>
      <c r="R49" s="33">
        <f t="shared" si="22"/>
        <v>304.71621172449545</v>
      </c>
    </row>
    <row r="50" spans="1:18" s="34" customFormat="1" ht="15.75" x14ac:dyDescent="0.25">
      <c r="A50" s="5">
        <f t="shared" si="17"/>
        <v>43</v>
      </c>
      <c r="B50" s="26" t="s">
        <v>9</v>
      </c>
      <c r="C50" s="28">
        <f t="shared" si="23"/>
        <v>2500</v>
      </c>
      <c r="D50" s="29">
        <v>4000</v>
      </c>
      <c r="E50" s="29">
        <v>-4000</v>
      </c>
      <c r="F50" s="30">
        <f t="shared" si="18"/>
        <v>2500</v>
      </c>
      <c r="G50" s="31">
        <f t="shared" si="24"/>
        <v>1333.1910670560183</v>
      </c>
      <c r="H50" s="31"/>
      <c r="I50" s="31">
        <f t="shared" si="19"/>
        <v>2133.1057072896283</v>
      </c>
      <c r="J50" s="31">
        <v>-2133.1057072896283</v>
      </c>
      <c r="K50" s="31">
        <f t="shared" si="20"/>
        <v>1333.1910670560183</v>
      </c>
      <c r="L50" s="32">
        <f t="shared" si="25"/>
        <v>304.71621172449545</v>
      </c>
      <c r="M50" s="31">
        <v>2132.3116856000006</v>
      </c>
      <c r="N50" s="31">
        <v>2133.1057072896283</v>
      </c>
      <c r="O50" s="31">
        <f t="shared" si="21"/>
        <v>-0.79402168962769792</v>
      </c>
      <c r="P50" s="31">
        <v>0</v>
      </c>
      <c r="Q50" s="31">
        <v>1.599036238979302</v>
      </c>
      <c r="R50" s="33">
        <f t="shared" si="22"/>
        <v>305.52122627384705</v>
      </c>
    </row>
    <row r="51" spans="1:18" s="34" customFormat="1" ht="15.75" x14ac:dyDescent="0.25">
      <c r="A51" s="5">
        <f t="shared" si="17"/>
        <v>44</v>
      </c>
      <c r="B51" s="26" t="s">
        <v>10</v>
      </c>
      <c r="C51" s="28">
        <f t="shared" si="23"/>
        <v>2500</v>
      </c>
      <c r="D51" s="29">
        <v>4000</v>
      </c>
      <c r="E51" s="29">
        <v>-4000</v>
      </c>
      <c r="F51" s="30">
        <f t="shared" si="18"/>
        <v>2500</v>
      </c>
      <c r="G51" s="31">
        <f t="shared" si="24"/>
        <v>1333.1910670560183</v>
      </c>
      <c r="H51" s="31"/>
      <c r="I51" s="31">
        <f t="shared" si="19"/>
        <v>2133.1057072896283</v>
      </c>
      <c r="J51" s="31">
        <v>-2133.1057072896283</v>
      </c>
      <c r="K51" s="31">
        <f t="shared" si="20"/>
        <v>1333.1910670560183</v>
      </c>
      <c r="L51" s="32">
        <f t="shared" si="25"/>
        <v>305.52122627384705</v>
      </c>
      <c r="M51" s="31">
        <v>2132.3116856000006</v>
      </c>
      <c r="N51" s="31">
        <v>2133.1057072896283</v>
      </c>
      <c r="O51" s="31">
        <f t="shared" si="21"/>
        <v>-0.79402168962769792</v>
      </c>
      <c r="P51" s="31">
        <v>0</v>
      </c>
      <c r="Q51" s="31">
        <v>1.5946528041721793</v>
      </c>
      <c r="R51" s="33">
        <f t="shared" si="22"/>
        <v>306.32185738839155</v>
      </c>
    </row>
    <row r="52" spans="1:18" s="34" customFormat="1" ht="15.75" x14ac:dyDescent="0.25">
      <c r="A52" s="5">
        <f t="shared" si="17"/>
        <v>45</v>
      </c>
      <c r="B52" s="26" t="s">
        <v>11</v>
      </c>
      <c r="C52" s="28">
        <f t="shared" si="23"/>
        <v>2500</v>
      </c>
      <c r="D52" s="29">
        <v>4000</v>
      </c>
      <c r="E52" s="29">
        <v>-4000</v>
      </c>
      <c r="F52" s="30">
        <f t="shared" si="18"/>
        <v>2500</v>
      </c>
      <c r="G52" s="31">
        <f t="shared" si="24"/>
        <v>1333.1910670560183</v>
      </c>
      <c r="H52" s="31"/>
      <c r="I52" s="31">
        <f t="shared" si="19"/>
        <v>2133.1057072896283</v>
      </c>
      <c r="J52" s="31">
        <v>-2133.1057072896283</v>
      </c>
      <c r="K52" s="31">
        <f t="shared" si="20"/>
        <v>1333.1910670560183</v>
      </c>
      <c r="L52" s="32">
        <f t="shared" si="25"/>
        <v>306.32185738839155</v>
      </c>
      <c r="M52" s="31">
        <v>2132.3116856000006</v>
      </c>
      <c r="N52" s="31">
        <v>2133.1057072896283</v>
      </c>
      <c r="O52" s="31">
        <f t="shared" si="21"/>
        <v>-0.79402168962769792</v>
      </c>
      <c r="P52" s="31">
        <v>0</v>
      </c>
      <c r="Q52" s="31">
        <v>1.5389703574500544</v>
      </c>
      <c r="R52" s="33">
        <f t="shared" si="22"/>
        <v>307.06680605621392</v>
      </c>
    </row>
    <row r="53" spans="1:18" s="34" customFormat="1" ht="15.75" x14ac:dyDescent="0.25">
      <c r="A53" s="5">
        <f t="shared" si="17"/>
        <v>46</v>
      </c>
      <c r="B53" s="35" t="s">
        <v>12</v>
      </c>
      <c r="C53" s="36">
        <f>+C41</f>
        <v>0</v>
      </c>
      <c r="D53" s="37">
        <v>44500</v>
      </c>
      <c r="E53" s="37">
        <v>-42000</v>
      </c>
      <c r="F53" s="38">
        <f>+C53+D53+E53</f>
        <v>2500</v>
      </c>
      <c r="G53" s="39">
        <f>+G41</f>
        <v>0</v>
      </c>
      <c r="H53" s="39">
        <f>+H41</f>
        <v>0</v>
      </c>
      <c r="I53" s="39">
        <f>SUM(I41:I52)</f>
        <v>23730.80099359712</v>
      </c>
      <c r="J53" s="39">
        <f>SUM(J41:J52)</f>
        <v>-22397.609926541099</v>
      </c>
      <c r="K53" s="39">
        <f>+G53+H53+I53+J53</f>
        <v>1333.191067056021</v>
      </c>
      <c r="L53" s="40">
        <f>+L41</f>
        <v>296.89717358904232</v>
      </c>
      <c r="M53" s="39">
        <f>SUM(M41:M52)</f>
        <v>23721.967502300009</v>
      </c>
      <c r="N53" s="39">
        <f>SUM(N41:N52)</f>
        <v>23730.80099359712</v>
      </c>
      <c r="O53" s="39">
        <f>SUM(O41:O52)</f>
        <v>-8.8334912971090489</v>
      </c>
      <c r="P53" s="39">
        <f>SUM(P41:P52)</f>
        <v>0</v>
      </c>
      <c r="Q53" s="39">
        <f>SUM(Q41:Q52)</f>
        <v>19.00312376428062</v>
      </c>
      <c r="R53" s="41">
        <f>+R52</f>
        <v>307.06680605621392</v>
      </c>
    </row>
    <row r="54" spans="1:18" s="53" customFormat="1" ht="12.75" x14ac:dyDescent="0.2">
      <c r="A54" s="5">
        <f t="shared" si="17"/>
        <v>47</v>
      </c>
      <c r="B54" s="42" t="s">
        <v>36</v>
      </c>
      <c r="C54" s="43"/>
      <c r="D54" s="45"/>
      <c r="E54" s="45"/>
      <c r="F54" s="46"/>
      <c r="G54" s="47" t="str">
        <f>IFERROR(G41/C41*100,"")</f>
        <v/>
      </c>
      <c r="H54" s="48"/>
      <c r="I54" s="47">
        <f>I53/D53*100</f>
        <v>53.327642682240715</v>
      </c>
      <c r="J54" s="47">
        <f>J53/E53*100</f>
        <v>53.327642682240715</v>
      </c>
      <c r="K54" s="48">
        <f>K41/F41*100</f>
        <v>53.327642682240693</v>
      </c>
      <c r="L54" s="49"/>
      <c r="M54" s="47">
        <f>M53/D53*100</f>
        <v>53.307792140000018</v>
      </c>
      <c r="N54" s="47">
        <f>N53/D53*100</f>
        <v>53.327642682240715</v>
      </c>
      <c r="O54" s="50"/>
      <c r="P54" s="51"/>
      <c r="Q54" s="51"/>
      <c r="R54" s="52"/>
    </row>
    <row r="55" spans="1:18" s="34" customFormat="1" ht="15.75" x14ac:dyDescent="0.25">
      <c r="A55" s="5">
        <f t="shared" si="17"/>
        <v>48</v>
      </c>
      <c r="B55" s="26">
        <v>2024</v>
      </c>
      <c r="C55" s="28"/>
      <c r="D55" s="29"/>
      <c r="E55" s="29"/>
      <c r="F55" s="30"/>
      <c r="G55" s="32"/>
      <c r="H55" s="31"/>
      <c r="I55" s="31"/>
      <c r="J55" s="31"/>
      <c r="K55" s="31"/>
      <c r="L55" s="32"/>
      <c r="M55" s="31"/>
      <c r="N55" s="31"/>
      <c r="O55" s="31"/>
      <c r="P55" s="31"/>
      <c r="Q55" s="31"/>
      <c r="R55" s="33"/>
    </row>
    <row r="56" spans="1:18" s="34" customFormat="1" ht="15.75" x14ac:dyDescent="0.25">
      <c r="A56" s="5">
        <f t="shared" si="17"/>
        <v>49</v>
      </c>
      <c r="B56" s="26" t="s">
        <v>0</v>
      </c>
      <c r="C56" s="28">
        <f>+F52</f>
        <v>2500</v>
      </c>
      <c r="D56" s="29">
        <v>7000</v>
      </c>
      <c r="E56" s="29">
        <v>-4000</v>
      </c>
      <c r="F56" s="30">
        <f t="shared" ref="F56:F67" si="26">SUM(C56:E56)</f>
        <v>5500</v>
      </c>
      <c r="G56" s="31">
        <f>+K52</f>
        <v>1333.1910670560183</v>
      </c>
      <c r="H56" s="31">
        <v>14.842794512317248</v>
      </c>
      <c r="I56" s="31">
        <f t="shared" ref="I56:I67" si="27">+N56</f>
        <v>3774.4948123913382</v>
      </c>
      <c r="J56" s="31">
        <v>-2156.8541785093357</v>
      </c>
      <c r="K56" s="31">
        <f t="shared" ref="K56:K67" si="28">SUM(G56:J56)</f>
        <v>2965.6744954503383</v>
      </c>
      <c r="L56" s="32">
        <f>+R53</f>
        <v>307.06680605621392</v>
      </c>
      <c r="M56" s="31">
        <v>3796.4743406265211</v>
      </c>
      <c r="N56" s="31">
        <v>3774.4948123913382</v>
      </c>
      <c r="O56" s="31">
        <f t="shared" ref="O56:O67" si="29">+M56-N56</f>
        <v>21.979528235182897</v>
      </c>
      <c r="P56" s="31">
        <f>-H56</f>
        <v>-14.842794512317248</v>
      </c>
      <c r="Q56" s="31">
        <v>1.6951770252144414</v>
      </c>
      <c r="R56" s="33">
        <f t="shared" ref="R56:R67" si="30">+O56+Q56+P56+L56</f>
        <v>315.898716804294</v>
      </c>
    </row>
    <row r="57" spans="1:18" s="34" customFormat="1" ht="15.75" x14ac:dyDescent="0.25">
      <c r="A57" s="5">
        <f t="shared" si="17"/>
        <v>50</v>
      </c>
      <c r="B57" s="26" t="s">
        <v>1</v>
      </c>
      <c r="C57" s="28">
        <f t="shared" ref="C57:C67" si="31">+F56</f>
        <v>5500</v>
      </c>
      <c r="D57" s="29">
        <v>7000</v>
      </c>
      <c r="E57" s="29">
        <v>-5000</v>
      </c>
      <c r="F57" s="30">
        <f t="shared" si="26"/>
        <v>7500</v>
      </c>
      <c r="G57" s="31">
        <f t="shared" ref="G57:G67" si="32">+K56</f>
        <v>2965.6744954503383</v>
      </c>
      <c r="H57" s="31"/>
      <c r="I57" s="31">
        <f t="shared" si="27"/>
        <v>3774.4948123913382</v>
      </c>
      <c r="J57" s="31">
        <v>-2696.0677231366699</v>
      </c>
      <c r="K57" s="31">
        <f t="shared" si="28"/>
        <v>4044.1015847050066</v>
      </c>
      <c r="L57" s="32">
        <f t="shared" ref="L57:L67" si="33">+R56</f>
        <v>315.898716804294</v>
      </c>
      <c r="M57" s="31">
        <v>3796.4743406265211</v>
      </c>
      <c r="N57" s="31">
        <v>3774.4948123913382</v>
      </c>
      <c r="O57" s="31">
        <f t="shared" si="29"/>
        <v>21.979528235182897</v>
      </c>
      <c r="P57" s="31">
        <v>0</v>
      </c>
      <c r="Q57" s="31">
        <v>1.7960465277474298</v>
      </c>
      <c r="R57" s="33">
        <f t="shared" si="30"/>
        <v>339.67429156722432</v>
      </c>
    </row>
    <row r="58" spans="1:18" s="34" customFormat="1" ht="15.75" x14ac:dyDescent="0.25">
      <c r="A58" s="5">
        <f t="shared" si="17"/>
        <v>51</v>
      </c>
      <c r="B58" s="26" t="s">
        <v>2</v>
      </c>
      <c r="C58" s="28">
        <f t="shared" si="31"/>
        <v>7500</v>
      </c>
      <c r="D58" s="29">
        <v>7000</v>
      </c>
      <c r="E58" s="29">
        <v>-7000</v>
      </c>
      <c r="F58" s="30">
        <f t="shared" si="26"/>
        <v>7500</v>
      </c>
      <c r="G58" s="31">
        <f t="shared" si="32"/>
        <v>4044.1015847050066</v>
      </c>
      <c r="H58" s="31"/>
      <c r="I58" s="31">
        <f t="shared" si="27"/>
        <v>3774.4948123913382</v>
      </c>
      <c r="J58" s="31">
        <v>-3774.4948123913382</v>
      </c>
      <c r="K58" s="31">
        <f t="shared" si="28"/>
        <v>4044.1015847050066</v>
      </c>
      <c r="L58" s="32">
        <f t="shared" si="33"/>
        <v>339.67429156722432</v>
      </c>
      <c r="M58" s="31">
        <v>3796.4743406265211</v>
      </c>
      <c r="N58" s="31">
        <v>3774.4948123913382</v>
      </c>
      <c r="O58" s="31">
        <f t="shared" si="29"/>
        <v>21.979528235182897</v>
      </c>
      <c r="P58" s="31">
        <v>0</v>
      </c>
      <c r="Q58" s="31">
        <v>1.9772537847743354</v>
      </c>
      <c r="R58" s="33">
        <f t="shared" si="30"/>
        <v>363.63107358718156</v>
      </c>
    </row>
    <row r="59" spans="1:18" s="34" customFormat="1" ht="15.75" x14ac:dyDescent="0.25">
      <c r="A59" s="5">
        <f t="shared" si="17"/>
        <v>52</v>
      </c>
      <c r="B59" s="26" t="s">
        <v>3</v>
      </c>
      <c r="C59" s="28">
        <f t="shared" si="31"/>
        <v>7500</v>
      </c>
      <c r="D59" s="29">
        <v>7000</v>
      </c>
      <c r="E59" s="29">
        <v>-9000</v>
      </c>
      <c r="F59" s="30">
        <f t="shared" si="26"/>
        <v>5500</v>
      </c>
      <c r="G59" s="31">
        <f t="shared" si="32"/>
        <v>4044.1015847050066</v>
      </c>
      <c r="H59" s="31"/>
      <c r="I59" s="31">
        <f t="shared" si="27"/>
        <v>3774.4948123913382</v>
      </c>
      <c r="J59" s="31">
        <v>-4852.9219016460056</v>
      </c>
      <c r="K59" s="31">
        <f t="shared" si="28"/>
        <v>2965.6744954503392</v>
      </c>
      <c r="L59" s="32">
        <f t="shared" si="33"/>
        <v>363.63107358718156</v>
      </c>
      <c r="M59" s="31">
        <v>3796.4743406265211</v>
      </c>
      <c r="N59" s="31">
        <v>3774.4948123913382</v>
      </c>
      <c r="O59" s="31">
        <f t="shared" si="29"/>
        <v>21.979528235182897</v>
      </c>
      <c r="P59" s="31">
        <v>0</v>
      </c>
      <c r="Q59" s="31">
        <v>2.0985928242096601</v>
      </c>
      <c r="R59" s="33">
        <f t="shared" si="30"/>
        <v>387.70919464657413</v>
      </c>
    </row>
    <row r="60" spans="1:18" s="34" customFormat="1" ht="15.75" x14ac:dyDescent="0.25">
      <c r="A60" s="5">
        <f t="shared" si="17"/>
        <v>53</v>
      </c>
      <c r="B60" s="26" t="s">
        <v>4</v>
      </c>
      <c r="C60" s="28">
        <f t="shared" si="31"/>
        <v>5500</v>
      </c>
      <c r="D60" s="29">
        <v>7000</v>
      </c>
      <c r="E60" s="29">
        <v>-8000</v>
      </c>
      <c r="F60" s="30">
        <f t="shared" si="26"/>
        <v>4500</v>
      </c>
      <c r="G60" s="31">
        <f t="shared" si="32"/>
        <v>2965.6744954503392</v>
      </c>
      <c r="H60" s="31"/>
      <c r="I60" s="31">
        <f t="shared" si="27"/>
        <v>3774.4948123913382</v>
      </c>
      <c r="J60" s="31">
        <v>-4313.7083570186714</v>
      </c>
      <c r="K60" s="31">
        <f t="shared" si="28"/>
        <v>2426.460950823006</v>
      </c>
      <c r="L60" s="32">
        <f t="shared" si="33"/>
        <v>387.70919464657413</v>
      </c>
      <c r="M60" s="31">
        <v>3796.4743406265211</v>
      </c>
      <c r="N60" s="31">
        <v>3774.4948123913382</v>
      </c>
      <c r="O60" s="31">
        <f t="shared" si="29"/>
        <v>21.979528235182897</v>
      </c>
      <c r="P60" s="31">
        <v>0</v>
      </c>
      <c r="Q60" s="31">
        <v>2.0050997478083734</v>
      </c>
      <c r="R60" s="33">
        <f t="shared" si="30"/>
        <v>411.69382262956537</v>
      </c>
    </row>
    <row r="61" spans="1:18" s="34" customFormat="1" ht="15.75" x14ac:dyDescent="0.25">
      <c r="A61" s="5">
        <f t="shared" si="17"/>
        <v>54</v>
      </c>
      <c r="B61" s="26" t="s">
        <v>5</v>
      </c>
      <c r="C61" s="28">
        <f t="shared" si="31"/>
        <v>4500</v>
      </c>
      <c r="D61" s="29">
        <v>7000</v>
      </c>
      <c r="E61" s="29">
        <v>-8000</v>
      </c>
      <c r="F61" s="30">
        <f t="shared" si="26"/>
        <v>3500</v>
      </c>
      <c r="G61" s="31">
        <f t="shared" si="32"/>
        <v>2426.460950823006</v>
      </c>
      <c r="H61" s="31"/>
      <c r="I61" s="31">
        <f t="shared" si="27"/>
        <v>3774.4948123913382</v>
      </c>
      <c r="J61" s="31">
        <v>-4313.7083570186714</v>
      </c>
      <c r="K61" s="31">
        <f t="shared" si="28"/>
        <v>1887.2474061956727</v>
      </c>
      <c r="L61" s="32">
        <f t="shared" si="33"/>
        <v>411.69382262956537</v>
      </c>
      <c r="M61" s="31">
        <v>3796.4743406265211</v>
      </c>
      <c r="N61" s="31">
        <v>3774.4948123913382</v>
      </c>
      <c r="O61" s="31">
        <f t="shared" si="29"/>
        <v>21.979528235182897</v>
      </c>
      <c r="P61" s="31">
        <v>0</v>
      </c>
      <c r="Q61" s="31">
        <v>2.3412709030803098</v>
      </c>
      <c r="R61" s="33">
        <f t="shared" si="30"/>
        <v>436.0146217678286</v>
      </c>
    </row>
    <row r="62" spans="1:18" s="34" customFormat="1" ht="15.75" x14ac:dyDescent="0.25">
      <c r="A62" s="5">
        <f t="shared" si="17"/>
        <v>55</v>
      </c>
      <c r="B62" s="26" t="s">
        <v>6</v>
      </c>
      <c r="C62" s="28">
        <f t="shared" si="31"/>
        <v>3500</v>
      </c>
      <c r="D62" s="29">
        <v>12500</v>
      </c>
      <c r="E62" s="29">
        <v>-9000</v>
      </c>
      <c r="F62" s="30">
        <f t="shared" si="26"/>
        <v>7000</v>
      </c>
      <c r="G62" s="31">
        <f t="shared" si="32"/>
        <v>1887.2474061956727</v>
      </c>
      <c r="H62" s="31"/>
      <c r="I62" s="31">
        <f t="shared" si="27"/>
        <v>6740.1693078416747</v>
      </c>
      <c r="J62" s="31">
        <v>-4852.9219016460056</v>
      </c>
      <c r="K62" s="31">
        <f t="shared" si="28"/>
        <v>3774.4948123913409</v>
      </c>
      <c r="L62" s="32">
        <f t="shared" si="33"/>
        <v>436.0146217678286</v>
      </c>
      <c r="M62" s="31">
        <v>6779.4184654045021</v>
      </c>
      <c r="N62" s="31">
        <v>6740.1693078416747</v>
      </c>
      <c r="O62" s="31">
        <f t="shared" si="29"/>
        <v>39.249157562827349</v>
      </c>
      <c r="P62" s="31">
        <v>0</v>
      </c>
      <c r="Q62" s="31">
        <v>2.475433315369183</v>
      </c>
      <c r="R62" s="33">
        <f t="shared" si="30"/>
        <v>477.73921264602512</v>
      </c>
    </row>
    <row r="63" spans="1:18" s="34" customFormat="1" ht="15.75" x14ac:dyDescent="0.25">
      <c r="A63" s="5">
        <f t="shared" si="17"/>
        <v>56</v>
      </c>
      <c r="B63" s="26" t="s">
        <v>7</v>
      </c>
      <c r="C63" s="28">
        <f t="shared" si="31"/>
        <v>7000</v>
      </c>
      <c r="D63" s="29">
        <v>12500</v>
      </c>
      <c r="E63" s="29">
        <v>-9000</v>
      </c>
      <c r="F63" s="30">
        <f t="shared" si="26"/>
        <v>10500</v>
      </c>
      <c r="G63" s="31">
        <f t="shared" si="32"/>
        <v>3774.4948123913409</v>
      </c>
      <c r="H63" s="31"/>
      <c r="I63" s="31">
        <f t="shared" si="27"/>
        <v>6740.1693078416747</v>
      </c>
      <c r="J63" s="31">
        <v>-4852.9219016460056</v>
      </c>
      <c r="K63" s="31">
        <f t="shared" si="28"/>
        <v>5661.74221858701</v>
      </c>
      <c r="L63" s="32">
        <f t="shared" si="33"/>
        <v>477.73921264602512</v>
      </c>
      <c r="M63" s="31">
        <v>6779.4184654045021</v>
      </c>
      <c r="N63" s="31">
        <v>6740.1693078416747</v>
      </c>
      <c r="O63" s="31">
        <f t="shared" si="29"/>
        <v>39.249157562827349</v>
      </c>
      <c r="P63" s="31">
        <v>0</v>
      </c>
      <c r="Q63" s="31">
        <v>2.7746246153493352</v>
      </c>
      <c r="R63" s="33">
        <f t="shared" si="30"/>
        <v>519.76299482420177</v>
      </c>
    </row>
    <row r="64" spans="1:18" s="34" customFormat="1" ht="15.75" x14ac:dyDescent="0.25">
      <c r="A64" s="5">
        <f t="shared" si="17"/>
        <v>57</v>
      </c>
      <c r="B64" s="26" t="s">
        <v>8</v>
      </c>
      <c r="C64" s="28">
        <f t="shared" si="31"/>
        <v>10500</v>
      </c>
      <c r="D64" s="29">
        <v>12500</v>
      </c>
      <c r="E64" s="29">
        <v>-10000</v>
      </c>
      <c r="F64" s="30">
        <f t="shared" si="26"/>
        <v>13000</v>
      </c>
      <c r="G64" s="31">
        <f t="shared" si="32"/>
        <v>5661.74221858701</v>
      </c>
      <c r="H64" s="31"/>
      <c r="I64" s="31">
        <f t="shared" si="27"/>
        <v>6740.1693078416747</v>
      </c>
      <c r="J64" s="31">
        <v>-5392.1354462733398</v>
      </c>
      <c r="K64" s="31">
        <f t="shared" si="28"/>
        <v>7009.776080155345</v>
      </c>
      <c r="L64" s="32">
        <f t="shared" si="33"/>
        <v>519.76299482420177</v>
      </c>
      <c r="M64" s="31">
        <v>6779.4184654045021</v>
      </c>
      <c r="N64" s="31">
        <v>6740.1693078416747</v>
      </c>
      <c r="O64" s="31">
        <f t="shared" si="29"/>
        <v>39.249157562827349</v>
      </c>
      <c r="P64" s="31">
        <v>0</v>
      </c>
      <c r="Q64" s="31">
        <v>2.8948078756295299</v>
      </c>
      <c r="R64" s="33">
        <f t="shared" si="30"/>
        <v>561.90696026265869</v>
      </c>
    </row>
    <row r="65" spans="1:18" s="34" customFormat="1" ht="15.75" x14ac:dyDescent="0.25">
      <c r="A65" s="5">
        <f t="shared" si="17"/>
        <v>58</v>
      </c>
      <c r="B65" s="26" t="s">
        <v>9</v>
      </c>
      <c r="C65" s="28">
        <f t="shared" si="31"/>
        <v>13000</v>
      </c>
      <c r="D65" s="29">
        <v>12500</v>
      </c>
      <c r="E65" s="29">
        <v>-10000</v>
      </c>
      <c r="F65" s="30">
        <f t="shared" si="26"/>
        <v>15500</v>
      </c>
      <c r="G65" s="31">
        <f t="shared" si="32"/>
        <v>7009.776080155345</v>
      </c>
      <c r="H65" s="31"/>
      <c r="I65" s="31">
        <f t="shared" si="27"/>
        <v>6740.1693078416747</v>
      </c>
      <c r="J65" s="31">
        <v>-5392.1354462733398</v>
      </c>
      <c r="K65" s="31">
        <f t="shared" si="28"/>
        <v>8357.8099417236808</v>
      </c>
      <c r="L65" s="32">
        <f t="shared" si="33"/>
        <v>561.90696026265869</v>
      </c>
      <c r="M65" s="31">
        <v>6779.4184654045021</v>
      </c>
      <c r="N65" s="31">
        <v>6740.1693078416747</v>
      </c>
      <c r="O65" s="31">
        <f t="shared" si="29"/>
        <v>39.249157562827349</v>
      </c>
      <c r="P65" s="31">
        <v>0</v>
      </c>
      <c r="Q65" s="31">
        <v>3.2079783276183607</v>
      </c>
      <c r="R65" s="33">
        <f t="shared" si="30"/>
        <v>604.36409615310436</v>
      </c>
    </row>
    <row r="66" spans="1:18" s="34" customFormat="1" ht="15.75" x14ac:dyDescent="0.25">
      <c r="A66" s="5">
        <f t="shared" si="17"/>
        <v>59</v>
      </c>
      <c r="B66" s="26" t="s">
        <v>10</v>
      </c>
      <c r="C66" s="28">
        <f t="shared" si="31"/>
        <v>15500</v>
      </c>
      <c r="D66" s="29">
        <v>12500</v>
      </c>
      <c r="E66" s="29">
        <v>-10000</v>
      </c>
      <c r="F66" s="30">
        <f t="shared" si="26"/>
        <v>18000</v>
      </c>
      <c r="G66" s="31">
        <f t="shared" si="32"/>
        <v>8357.8099417236808</v>
      </c>
      <c r="H66" s="31"/>
      <c r="I66" s="31">
        <f t="shared" si="27"/>
        <v>6740.1693078416747</v>
      </c>
      <c r="J66" s="31">
        <v>-5392.1354462733398</v>
      </c>
      <c r="K66" s="31">
        <f t="shared" si="28"/>
        <v>9705.8438032920167</v>
      </c>
      <c r="L66" s="32">
        <f t="shared" si="33"/>
        <v>604.36409615310436</v>
      </c>
      <c r="M66" s="31">
        <v>6779.4184654045021</v>
      </c>
      <c r="N66" s="31">
        <v>6740.1693078416747</v>
      </c>
      <c r="O66" s="31">
        <f t="shared" si="29"/>
        <v>39.249157562827349</v>
      </c>
      <c r="P66" s="31">
        <v>0</v>
      </c>
      <c r="Q66" s="31">
        <v>3.4246551837528729</v>
      </c>
      <c r="R66" s="33">
        <f t="shared" si="30"/>
        <v>647.03790889968457</v>
      </c>
    </row>
    <row r="67" spans="1:18" s="34" customFormat="1" ht="15.75" x14ac:dyDescent="0.25">
      <c r="A67" s="5">
        <f t="shared" si="17"/>
        <v>60</v>
      </c>
      <c r="B67" s="26" t="s">
        <v>11</v>
      </c>
      <c r="C67" s="28">
        <f t="shared" si="31"/>
        <v>18000</v>
      </c>
      <c r="D67" s="29">
        <v>12500</v>
      </c>
      <c r="E67" s="29">
        <v>-10000</v>
      </c>
      <c r="F67" s="30">
        <f t="shared" si="26"/>
        <v>20500</v>
      </c>
      <c r="G67" s="31">
        <f t="shared" si="32"/>
        <v>9705.8438032920167</v>
      </c>
      <c r="H67" s="31"/>
      <c r="I67" s="31">
        <f t="shared" si="27"/>
        <v>6740.1693078416747</v>
      </c>
      <c r="J67" s="31">
        <v>-5392.1354462733398</v>
      </c>
      <c r="K67" s="31">
        <f t="shared" si="28"/>
        <v>11053.877664860353</v>
      </c>
      <c r="L67" s="32">
        <f t="shared" si="33"/>
        <v>647.03790889968457</v>
      </c>
      <c r="M67" s="31">
        <v>6779.4184654045021</v>
      </c>
      <c r="N67" s="31">
        <v>6740.1693078416747</v>
      </c>
      <c r="O67" s="31">
        <f t="shared" si="29"/>
        <v>39.249157562827349</v>
      </c>
      <c r="P67" s="31">
        <v>0</v>
      </c>
      <c r="Q67" s="31">
        <v>3.5238697160200507</v>
      </c>
      <c r="R67" s="33">
        <f t="shared" si="30"/>
        <v>689.81093617853196</v>
      </c>
    </row>
    <row r="68" spans="1:18" s="34" customFormat="1" ht="15.75" x14ac:dyDescent="0.25">
      <c r="A68" s="5">
        <f t="shared" si="17"/>
        <v>61</v>
      </c>
      <c r="B68" s="35" t="s">
        <v>12</v>
      </c>
      <c r="C68" s="36">
        <f>+C56</f>
        <v>2500</v>
      </c>
      <c r="D68" s="37">
        <v>117000</v>
      </c>
      <c r="E68" s="37">
        <v>-99000</v>
      </c>
      <c r="F68" s="38">
        <f>+C68+D68+E68</f>
        <v>20500</v>
      </c>
      <c r="G68" s="39">
        <f>+G56</f>
        <v>1333.1910670560183</v>
      </c>
      <c r="H68" s="39">
        <f>+H56</f>
        <v>14.842794512317248</v>
      </c>
      <c r="I68" s="39">
        <f>SUM(I56:I67)</f>
        <v>63087.984721398068</v>
      </c>
      <c r="J68" s="39">
        <f>SUM(J56:J67)</f>
        <v>-53382.140918106074</v>
      </c>
      <c r="K68" s="39">
        <f>+G68+H68+I68+J68</f>
        <v>11053.877664860331</v>
      </c>
      <c r="L68" s="40">
        <f>+L56</f>
        <v>307.06680605621392</v>
      </c>
      <c r="M68" s="39">
        <f>SUM(M56:M67)</f>
        <v>63455.35683618614</v>
      </c>
      <c r="N68" s="39">
        <f>SUM(N56:N67)</f>
        <v>63087.984721398068</v>
      </c>
      <c r="O68" s="39">
        <f>SUM(O56:O67)</f>
        <v>367.37211478806148</v>
      </c>
      <c r="P68" s="39">
        <f>SUM(P56:P67)</f>
        <v>-14.842794512317248</v>
      </c>
      <c r="Q68" s="39">
        <f>SUM(Q56:Q67)</f>
        <v>30.214809846573885</v>
      </c>
      <c r="R68" s="41">
        <f>+R67</f>
        <v>689.81093617853196</v>
      </c>
    </row>
    <row r="69" spans="1:18" s="53" customFormat="1" ht="12.75" x14ac:dyDescent="0.2">
      <c r="A69" s="5">
        <f t="shared" si="17"/>
        <v>62</v>
      </c>
      <c r="B69" s="42" t="s">
        <v>36</v>
      </c>
      <c r="C69" s="43"/>
      <c r="D69" s="45">
        <v>138000</v>
      </c>
      <c r="E69" s="45">
        <v>-132000</v>
      </c>
      <c r="F69" s="46"/>
      <c r="G69" s="47">
        <f>G56/C56*100</f>
        <v>53.327642682240729</v>
      </c>
      <c r="H69" s="48"/>
      <c r="I69" s="47">
        <f>I68/D68*100</f>
        <v>53.921354462733397</v>
      </c>
      <c r="J69" s="47">
        <f>J68/E68*100</f>
        <v>53.921354462733404</v>
      </c>
      <c r="K69" s="48">
        <f>K56/F56*100</f>
        <v>53.921354462733426</v>
      </c>
      <c r="L69" s="49"/>
      <c r="M69" s="47">
        <f>M68/D68*100</f>
        <v>54.235347723236018</v>
      </c>
      <c r="N69" s="47">
        <f>N68/D68*100</f>
        <v>53.921354462733397</v>
      </c>
      <c r="O69" s="50"/>
      <c r="P69" s="51"/>
      <c r="Q69" s="51"/>
      <c r="R69" s="52"/>
    </row>
    <row r="70" spans="1:18" s="53" customFormat="1" ht="15.75" x14ac:dyDescent="0.25">
      <c r="A70" s="5">
        <f t="shared" si="17"/>
        <v>63</v>
      </c>
      <c r="B70" s="26">
        <v>2025</v>
      </c>
      <c r="C70" s="72"/>
      <c r="D70" s="74"/>
      <c r="E70" s="74"/>
      <c r="F70" s="75"/>
      <c r="G70" s="76"/>
      <c r="H70" s="77"/>
      <c r="I70" s="76"/>
      <c r="J70" s="76"/>
      <c r="K70" s="77"/>
      <c r="L70" s="78"/>
      <c r="M70" s="76"/>
      <c r="N70" s="76"/>
      <c r="O70" s="79"/>
      <c r="P70" s="80"/>
      <c r="Q70" s="80"/>
      <c r="R70" s="81"/>
    </row>
    <row r="71" spans="1:18" s="34" customFormat="1" ht="15.75" x14ac:dyDescent="0.25">
      <c r="A71" s="5">
        <f t="shared" si="17"/>
        <v>64</v>
      </c>
      <c r="B71" s="26" t="s">
        <v>0</v>
      </c>
      <c r="C71" s="28">
        <f>+F67</f>
        <v>20500</v>
      </c>
      <c r="D71" s="29">
        <v>12500</v>
      </c>
      <c r="E71" s="29">
        <v>-11500</v>
      </c>
      <c r="F71" s="30">
        <f t="shared" ref="F71:F82" si="34">SUM(C71:E71)</f>
        <v>21500</v>
      </c>
      <c r="G71" s="31">
        <f>+K67</f>
        <v>11053.877664860353</v>
      </c>
      <c r="H71" s="31">
        <v>342.85535243883123</v>
      </c>
      <c r="I71" s="31">
        <f t="shared" ref="I71:I82" si="35">+N71</f>
        <v>6949.2274495726697</v>
      </c>
      <c r="J71" s="31">
        <v>-6393.2892536068557</v>
      </c>
      <c r="K71" s="31">
        <f t="shared" ref="K71:K82" si="36">SUM(G71:J71)</f>
        <v>11952.671213264997</v>
      </c>
      <c r="L71" s="32">
        <f>+R68</f>
        <v>689.81093617853196</v>
      </c>
      <c r="M71" s="31">
        <v>6897.3803467025409</v>
      </c>
      <c r="N71" s="31">
        <v>6949.2274495726697</v>
      </c>
      <c r="O71" s="31">
        <f t="shared" ref="O71:O82" si="37">+M71-N71</f>
        <v>-51.847102870128765</v>
      </c>
      <c r="P71" s="31">
        <f>-H71</f>
        <v>-342.85535243883123</v>
      </c>
      <c r="Q71" s="31">
        <v>3.8081343463006632</v>
      </c>
      <c r="R71" s="33">
        <f t="shared" ref="R71:R82" si="38">+O71+Q71+P71+L71</f>
        <v>298.91661521587264</v>
      </c>
    </row>
    <row r="72" spans="1:18" s="34" customFormat="1" ht="15.75" x14ac:dyDescent="0.25">
      <c r="A72" s="5">
        <f t="shared" si="17"/>
        <v>65</v>
      </c>
      <c r="B72" s="26" t="s">
        <v>1</v>
      </c>
      <c r="C72" s="28">
        <f t="shared" ref="C72:C82" si="39">+F71</f>
        <v>21500</v>
      </c>
      <c r="D72" s="29">
        <v>12500</v>
      </c>
      <c r="E72" s="29">
        <v>-12500</v>
      </c>
      <c r="F72" s="30">
        <f t="shared" si="34"/>
        <v>21500</v>
      </c>
      <c r="G72" s="31">
        <f t="shared" ref="G72:G82" si="40">+K71</f>
        <v>11952.671213264997</v>
      </c>
      <c r="H72" s="31"/>
      <c r="I72" s="31">
        <f t="shared" si="35"/>
        <v>6949.2274495726697</v>
      </c>
      <c r="J72" s="31">
        <v>-6949.2274495726697</v>
      </c>
      <c r="K72" s="31">
        <f t="shared" si="36"/>
        <v>11952.671213264995</v>
      </c>
      <c r="L72" s="32">
        <f t="shared" ref="L72:L82" si="41">+R71</f>
        <v>298.91661521587264</v>
      </c>
      <c r="M72" s="31">
        <v>6897.3803467025409</v>
      </c>
      <c r="N72" s="31">
        <v>6949.2274495726697</v>
      </c>
      <c r="O72" s="31">
        <f t="shared" si="37"/>
        <v>-51.847102870128765</v>
      </c>
      <c r="P72" s="31">
        <v>0</v>
      </c>
      <c r="Q72" s="31">
        <v>1.2996155810929158</v>
      </c>
      <c r="R72" s="33">
        <f t="shared" si="38"/>
        <v>248.3691279268368</v>
      </c>
    </row>
    <row r="73" spans="1:18" s="34" customFormat="1" ht="15.75" x14ac:dyDescent="0.25">
      <c r="A73" s="5">
        <f t="shared" ref="A73:A84" si="42">+A72+1</f>
        <v>66</v>
      </c>
      <c r="B73" s="26" t="s">
        <v>2</v>
      </c>
      <c r="C73" s="28">
        <f t="shared" si="39"/>
        <v>21500</v>
      </c>
      <c r="D73" s="29">
        <v>12500</v>
      </c>
      <c r="E73" s="29">
        <v>-14500</v>
      </c>
      <c r="F73" s="30">
        <f t="shared" si="34"/>
        <v>19500</v>
      </c>
      <c r="G73" s="31">
        <f t="shared" si="40"/>
        <v>11952.671213264995</v>
      </c>
      <c r="H73" s="31"/>
      <c r="I73" s="31">
        <f t="shared" si="35"/>
        <v>6949.2274495726697</v>
      </c>
      <c r="J73" s="31">
        <v>-8061.1038415042967</v>
      </c>
      <c r="K73" s="31">
        <f t="shared" si="36"/>
        <v>10840.794821333369</v>
      </c>
      <c r="L73" s="32">
        <f t="shared" si="41"/>
        <v>248.3691279268368</v>
      </c>
      <c r="M73" s="31">
        <v>6897.3803467025409</v>
      </c>
      <c r="N73" s="31">
        <v>6949.2274495726697</v>
      </c>
      <c r="O73" s="31">
        <f t="shared" si="37"/>
        <v>-51.847102870128765</v>
      </c>
      <c r="P73" s="31">
        <v>0</v>
      </c>
      <c r="Q73" s="31">
        <v>1.0567116832481336</v>
      </c>
      <c r="R73" s="33">
        <f t="shared" si="38"/>
        <v>197.57873673995616</v>
      </c>
    </row>
    <row r="74" spans="1:18" s="34" customFormat="1" ht="15.75" x14ac:dyDescent="0.25">
      <c r="A74" s="5">
        <f t="shared" si="42"/>
        <v>67</v>
      </c>
      <c r="B74" s="26" t="s">
        <v>3</v>
      </c>
      <c r="C74" s="28">
        <f t="shared" si="39"/>
        <v>19500</v>
      </c>
      <c r="D74" s="29">
        <v>12500</v>
      </c>
      <c r="E74" s="29">
        <v>-16500</v>
      </c>
      <c r="F74" s="30">
        <f t="shared" si="34"/>
        <v>15500</v>
      </c>
      <c r="G74" s="31">
        <f t="shared" si="40"/>
        <v>10840.794821333369</v>
      </c>
      <c r="H74" s="31"/>
      <c r="I74" s="31">
        <f t="shared" si="35"/>
        <v>6949.2274495726697</v>
      </c>
      <c r="J74" s="31">
        <v>-9172.9802334359229</v>
      </c>
      <c r="K74" s="31">
        <f t="shared" si="36"/>
        <v>8617.0420374701171</v>
      </c>
      <c r="L74" s="32">
        <f t="shared" si="41"/>
        <v>197.57873673995616</v>
      </c>
      <c r="M74" s="31">
        <v>6897.3803467025409</v>
      </c>
      <c r="N74" s="31">
        <v>6949.2274495726697</v>
      </c>
      <c r="O74" s="31">
        <f t="shared" si="37"/>
        <v>-51.847102870128765</v>
      </c>
      <c r="P74" s="31">
        <v>0</v>
      </c>
      <c r="Q74" s="31">
        <v>0.77048726603358686</v>
      </c>
      <c r="R74" s="33">
        <f t="shared" si="38"/>
        <v>146.50212113586099</v>
      </c>
    </row>
    <row r="75" spans="1:18" s="34" customFormat="1" ht="15.75" x14ac:dyDescent="0.25">
      <c r="A75" s="5">
        <f t="shared" si="42"/>
        <v>68</v>
      </c>
      <c r="B75" s="26" t="s">
        <v>4</v>
      </c>
      <c r="C75" s="28">
        <f t="shared" si="39"/>
        <v>15500</v>
      </c>
      <c r="D75" s="29">
        <v>12500</v>
      </c>
      <c r="E75" s="29">
        <v>-15500</v>
      </c>
      <c r="F75" s="30">
        <f t="shared" si="34"/>
        <v>12500</v>
      </c>
      <c r="G75" s="31">
        <f t="shared" si="40"/>
        <v>8617.0420374701171</v>
      </c>
      <c r="H75" s="31"/>
      <c r="I75" s="31">
        <f t="shared" si="35"/>
        <v>6949.2274495726697</v>
      </c>
      <c r="J75" s="31">
        <v>-8617.0420374701098</v>
      </c>
      <c r="K75" s="31">
        <f t="shared" si="36"/>
        <v>6949.2274495726779</v>
      </c>
      <c r="L75" s="32">
        <f t="shared" si="41"/>
        <v>146.50212113586099</v>
      </c>
      <c r="M75" s="31">
        <v>6897.3803467025409</v>
      </c>
      <c r="N75" s="31">
        <v>6949.2274495726697</v>
      </c>
      <c r="O75" s="31">
        <f t="shared" si="37"/>
        <v>-51.847102870128765</v>
      </c>
      <c r="P75" s="31">
        <v>0</v>
      </c>
      <c r="Q75" s="31">
        <v>0.43739870215913257</v>
      </c>
      <c r="R75" s="33">
        <f t="shared" si="38"/>
        <v>95.092416967891353</v>
      </c>
    </row>
    <row r="76" spans="1:18" s="34" customFormat="1" ht="15.75" x14ac:dyDescent="0.25">
      <c r="A76" s="5">
        <f t="shared" si="42"/>
        <v>69</v>
      </c>
      <c r="B76" s="26" t="s">
        <v>5</v>
      </c>
      <c r="C76" s="28">
        <f t="shared" si="39"/>
        <v>12500</v>
      </c>
      <c r="D76" s="29">
        <v>12500</v>
      </c>
      <c r="E76" s="29">
        <v>-14500</v>
      </c>
      <c r="F76" s="30">
        <f t="shared" si="34"/>
        <v>10500</v>
      </c>
      <c r="G76" s="31">
        <f t="shared" si="40"/>
        <v>6949.2274495726779</v>
      </c>
      <c r="H76" s="31"/>
      <c r="I76" s="31">
        <f t="shared" si="35"/>
        <v>6949.2274495726697</v>
      </c>
      <c r="J76" s="31">
        <v>-8061.1038415042967</v>
      </c>
      <c r="K76" s="31">
        <f t="shared" si="36"/>
        <v>5837.3510576410517</v>
      </c>
      <c r="L76" s="32">
        <f t="shared" si="41"/>
        <v>95.092416967891353</v>
      </c>
      <c r="M76" s="31">
        <v>6897.3803467025409</v>
      </c>
      <c r="N76" s="31">
        <v>6949.2274495726697</v>
      </c>
      <c r="O76" s="31">
        <f t="shared" si="37"/>
        <v>-51.847102870128765</v>
      </c>
      <c r="P76" s="31">
        <v>0</v>
      </c>
      <c r="Q76" s="31">
        <v>0.1980384316044943</v>
      </c>
      <c r="R76" s="33">
        <f t="shared" si="38"/>
        <v>43.443352529367083</v>
      </c>
    </row>
    <row r="77" spans="1:18" s="34" customFormat="1" ht="15.75" x14ac:dyDescent="0.25">
      <c r="A77" s="5">
        <f t="shared" si="42"/>
        <v>70</v>
      </c>
      <c r="B77" s="26" t="s">
        <v>6</v>
      </c>
      <c r="C77" s="28">
        <f t="shared" si="39"/>
        <v>10500</v>
      </c>
      <c r="D77" s="29">
        <v>12500</v>
      </c>
      <c r="E77" s="29">
        <v>-12500</v>
      </c>
      <c r="F77" s="30">
        <f t="shared" si="34"/>
        <v>10500</v>
      </c>
      <c r="G77" s="31">
        <f t="shared" si="40"/>
        <v>5837.3510576410517</v>
      </c>
      <c r="H77" s="31"/>
      <c r="I77" s="31">
        <f t="shared" si="35"/>
        <v>6949.2274495726697</v>
      </c>
      <c r="J77" s="31">
        <v>-6949.2274495726697</v>
      </c>
      <c r="K77" s="31">
        <f t="shared" si="36"/>
        <v>5837.3510576410526</v>
      </c>
      <c r="L77" s="32">
        <f t="shared" si="41"/>
        <v>43.443352529367083</v>
      </c>
      <c r="M77" s="31">
        <v>6897.3803467025409</v>
      </c>
      <c r="N77" s="31">
        <v>6949.2274495726697</v>
      </c>
      <c r="O77" s="31">
        <f t="shared" si="37"/>
        <v>-51.847102870128765</v>
      </c>
      <c r="P77" s="31">
        <v>0</v>
      </c>
      <c r="Q77" s="31">
        <v>-8.5341276396825538E-2</v>
      </c>
      <c r="R77" s="33">
        <f t="shared" si="38"/>
        <v>-8.4890916171585076</v>
      </c>
    </row>
    <row r="78" spans="1:18" s="34" customFormat="1" ht="15.75" x14ac:dyDescent="0.25">
      <c r="A78" s="5">
        <f t="shared" si="42"/>
        <v>71</v>
      </c>
      <c r="B78" s="26" t="s">
        <v>7</v>
      </c>
      <c r="C78" s="28">
        <f t="shared" si="39"/>
        <v>10500</v>
      </c>
      <c r="D78" s="29">
        <v>12500</v>
      </c>
      <c r="E78" s="29">
        <v>-12500</v>
      </c>
      <c r="F78" s="30">
        <f t="shared" si="34"/>
        <v>10500</v>
      </c>
      <c r="G78" s="31">
        <f t="shared" si="40"/>
        <v>5837.3510576410526</v>
      </c>
      <c r="H78" s="31"/>
      <c r="I78" s="31">
        <f t="shared" si="35"/>
        <v>6949.2274495726697</v>
      </c>
      <c r="J78" s="31">
        <v>-6949.2274495726697</v>
      </c>
      <c r="K78" s="31">
        <f t="shared" si="36"/>
        <v>5837.3510576410526</v>
      </c>
      <c r="L78" s="32">
        <f t="shared" si="41"/>
        <v>-8.4890916171585076</v>
      </c>
      <c r="M78" s="31">
        <v>6897.3803467025409</v>
      </c>
      <c r="N78" s="31">
        <v>6949.2274495726697</v>
      </c>
      <c r="O78" s="31">
        <f t="shared" si="37"/>
        <v>-51.847102870128765</v>
      </c>
      <c r="P78" s="31">
        <v>0</v>
      </c>
      <c r="Q78" s="31">
        <v>-0.37441040282459914</v>
      </c>
      <c r="R78" s="33">
        <f t="shared" si="38"/>
        <v>-60.710604890111874</v>
      </c>
    </row>
    <row r="79" spans="1:18" s="34" customFormat="1" ht="15.75" x14ac:dyDescent="0.25">
      <c r="A79" s="5">
        <f t="shared" si="42"/>
        <v>72</v>
      </c>
      <c r="B79" s="26" t="s">
        <v>8</v>
      </c>
      <c r="C79" s="28">
        <f t="shared" si="39"/>
        <v>10500</v>
      </c>
      <c r="D79" s="29">
        <v>12500</v>
      </c>
      <c r="E79" s="29">
        <v>-11500</v>
      </c>
      <c r="F79" s="30">
        <f t="shared" si="34"/>
        <v>11500</v>
      </c>
      <c r="G79" s="31">
        <f t="shared" si="40"/>
        <v>5837.3510576410526</v>
      </c>
      <c r="H79" s="31"/>
      <c r="I79" s="31">
        <f t="shared" si="35"/>
        <v>6949.2274495726697</v>
      </c>
      <c r="J79" s="31">
        <v>-6393.2892536068557</v>
      </c>
      <c r="K79" s="31">
        <f t="shared" si="36"/>
        <v>6393.2892536068666</v>
      </c>
      <c r="L79" s="32">
        <f t="shared" si="41"/>
        <v>-60.710604890111874</v>
      </c>
      <c r="M79" s="31">
        <v>6897.3803467025409</v>
      </c>
      <c r="N79" s="31">
        <v>6949.2274495726697</v>
      </c>
      <c r="O79" s="31">
        <f t="shared" si="37"/>
        <v>-51.847102870128765</v>
      </c>
      <c r="P79" s="31">
        <v>0</v>
      </c>
      <c r="Q79" s="31">
        <v>-0.63932401939272232</v>
      </c>
      <c r="R79" s="33">
        <f t="shared" si="38"/>
        <v>-113.19703177963336</v>
      </c>
    </row>
    <row r="80" spans="1:18" s="34" customFormat="1" ht="15.75" x14ac:dyDescent="0.25">
      <c r="A80" s="5">
        <f t="shared" si="42"/>
        <v>73</v>
      </c>
      <c r="B80" s="26" t="s">
        <v>9</v>
      </c>
      <c r="C80" s="28">
        <f t="shared" si="39"/>
        <v>11500</v>
      </c>
      <c r="D80" s="29">
        <v>12500</v>
      </c>
      <c r="E80" s="29">
        <v>-11500</v>
      </c>
      <c r="F80" s="30">
        <f t="shared" si="34"/>
        <v>12500</v>
      </c>
      <c r="G80" s="31">
        <f t="shared" si="40"/>
        <v>6393.2892536068666</v>
      </c>
      <c r="H80" s="31"/>
      <c r="I80" s="31">
        <f t="shared" si="35"/>
        <v>6949.2274495726697</v>
      </c>
      <c r="J80" s="31">
        <v>-6393.2892536068557</v>
      </c>
      <c r="K80" s="31">
        <f t="shared" si="36"/>
        <v>6949.2274495726797</v>
      </c>
      <c r="L80" s="32">
        <f t="shared" si="41"/>
        <v>-113.19703177963336</v>
      </c>
      <c r="M80" s="31">
        <v>6897.3803467025409</v>
      </c>
      <c r="N80" s="31">
        <v>6949.2274495726697</v>
      </c>
      <c r="O80" s="31">
        <f t="shared" si="37"/>
        <v>-51.847102870128765</v>
      </c>
      <c r="P80" s="31">
        <v>0</v>
      </c>
      <c r="Q80" s="31">
        <v>-0.9468592372536917</v>
      </c>
      <c r="R80" s="33">
        <f t="shared" si="38"/>
        <v>-165.9909938870158</v>
      </c>
    </row>
    <row r="81" spans="1:18" s="34" customFormat="1" ht="15.75" x14ac:dyDescent="0.25">
      <c r="A81" s="5">
        <f t="shared" si="42"/>
        <v>74</v>
      </c>
      <c r="B81" s="26" t="s">
        <v>10</v>
      </c>
      <c r="C81" s="28">
        <f t="shared" si="39"/>
        <v>12500</v>
      </c>
      <c r="D81" s="29">
        <v>12500</v>
      </c>
      <c r="E81" s="29">
        <v>-11500</v>
      </c>
      <c r="F81" s="30">
        <f t="shared" si="34"/>
        <v>13500</v>
      </c>
      <c r="G81" s="31">
        <f t="shared" si="40"/>
        <v>6949.2274495726797</v>
      </c>
      <c r="H81" s="31"/>
      <c r="I81" s="31">
        <f t="shared" si="35"/>
        <v>6949.2274495726697</v>
      </c>
      <c r="J81" s="31">
        <v>-6393.2892536068557</v>
      </c>
      <c r="K81" s="31">
        <f t="shared" si="36"/>
        <v>7505.1656455384928</v>
      </c>
      <c r="L81" s="32">
        <f t="shared" si="41"/>
        <v>-165.9909938870158</v>
      </c>
      <c r="M81" s="31">
        <v>6897.3803467025409</v>
      </c>
      <c r="N81" s="31">
        <v>6949.2274495726697</v>
      </c>
      <c r="O81" s="31">
        <f t="shared" si="37"/>
        <v>-51.847102870128765</v>
      </c>
      <c r="P81" s="31">
        <v>0</v>
      </c>
      <c r="Q81" s="31">
        <v>-1.233083654468238</v>
      </c>
      <c r="R81" s="33">
        <f t="shared" si="38"/>
        <v>-219.0711804116128</v>
      </c>
    </row>
    <row r="82" spans="1:18" s="34" customFormat="1" ht="15.75" x14ac:dyDescent="0.25">
      <c r="A82" s="5">
        <f t="shared" si="42"/>
        <v>75</v>
      </c>
      <c r="B82" s="26" t="s">
        <v>11</v>
      </c>
      <c r="C82" s="28">
        <f t="shared" si="39"/>
        <v>13500</v>
      </c>
      <c r="D82" s="29">
        <v>12500</v>
      </c>
      <c r="E82" s="29">
        <v>-11500</v>
      </c>
      <c r="F82" s="30">
        <f t="shared" si="34"/>
        <v>14500</v>
      </c>
      <c r="G82" s="31">
        <f t="shared" si="40"/>
        <v>7505.1656455384928</v>
      </c>
      <c r="H82" s="31"/>
      <c r="I82" s="31">
        <f t="shared" si="35"/>
        <v>6949.2274495726697</v>
      </c>
      <c r="J82" s="31">
        <v>-6393.2892536068557</v>
      </c>
      <c r="K82" s="31">
        <f t="shared" si="36"/>
        <v>8061.1038415043058</v>
      </c>
      <c r="L82" s="32">
        <f t="shared" si="41"/>
        <v>-219.0711804116128</v>
      </c>
      <c r="M82" s="31">
        <v>6897.3803467025409</v>
      </c>
      <c r="N82" s="31">
        <v>6949.2274495726697</v>
      </c>
      <c r="O82" s="31">
        <f t="shared" si="37"/>
        <v>-51.847102870128765</v>
      </c>
      <c r="P82" s="31">
        <v>0</v>
      </c>
      <c r="Q82" s="31">
        <v>-1.4702981338865664</v>
      </c>
      <c r="R82" s="33">
        <f t="shared" si="38"/>
        <v>-272.38858141562815</v>
      </c>
    </row>
    <row r="83" spans="1:18" s="34" customFormat="1" ht="15.75" x14ac:dyDescent="0.25">
      <c r="A83" s="5">
        <f t="shared" si="42"/>
        <v>76</v>
      </c>
      <c r="B83" s="35" t="s">
        <v>12</v>
      </c>
      <c r="C83" s="36">
        <f>+C71</f>
        <v>20500</v>
      </c>
      <c r="D83" s="37">
        <v>150000</v>
      </c>
      <c r="E83" s="37">
        <v>-156000</v>
      </c>
      <c r="F83" s="38">
        <f>+C83+D83+E83</f>
        <v>14500</v>
      </c>
      <c r="G83" s="39">
        <f>+G71</f>
        <v>11053.877664860353</v>
      </c>
      <c r="H83" s="39">
        <f>+H71</f>
        <v>342.85535243883123</v>
      </c>
      <c r="I83" s="39">
        <f>SUM(I71:I82)</f>
        <v>83390.729394872033</v>
      </c>
      <c r="J83" s="39">
        <f>SUM(J71:J82)</f>
        <v>-86726.358570666896</v>
      </c>
      <c r="K83" s="39">
        <f>+G83+H83+I83+J83</f>
        <v>8061.1038415043149</v>
      </c>
      <c r="L83" s="40">
        <f>+L71</f>
        <v>689.81093617853196</v>
      </c>
      <c r="M83" s="39">
        <f>SUM(M71:M82)</f>
        <v>82768.564160430498</v>
      </c>
      <c r="N83" s="39">
        <f>SUM(N71:N82)</f>
        <v>83390.729394872033</v>
      </c>
      <c r="O83" s="39">
        <f>SUM(O71:O82)</f>
        <v>-622.16523444154518</v>
      </c>
      <c r="P83" s="39">
        <f>SUM(P71:P82)</f>
        <v>-342.85535243883123</v>
      </c>
      <c r="Q83" s="39">
        <f>SUM(Q71:Q82)</f>
        <v>2.8210692862162832</v>
      </c>
      <c r="R83" s="41">
        <f>+R82</f>
        <v>-272.38858141562815</v>
      </c>
    </row>
    <row r="84" spans="1:18" s="53" customFormat="1" ht="13.5" thickBot="1" x14ac:dyDescent="0.25">
      <c r="A84" s="5">
        <f t="shared" si="42"/>
        <v>77</v>
      </c>
      <c r="B84" s="54" t="s">
        <v>36</v>
      </c>
      <c r="C84" s="43"/>
      <c r="D84" s="44"/>
      <c r="E84" s="45"/>
      <c r="F84" s="46"/>
      <c r="G84" s="47">
        <f>G71/C71*100</f>
        <v>53.921354462733426</v>
      </c>
      <c r="H84" s="48"/>
      <c r="I84" s="47">
        <f>I83/D83*100</f>
        <v>55.593819596581348</v>
      </c>
      <c r="J84" s="47">
        <f>J83/E83*100</f>
        <v>55.593819596581341</v>
      </c>
      <c r="K84" s="48">
        <f>K71/F71*100</f>
        <v>55.593819596581383</v>
      </c>
      <c r="L84" s="49"/>
      <c r="M84" s="47">
        <f>M83/D83*100</f>
        <v>55.179042773620338</v>
      </c>
      <c r="N84" s="47">
        <f>N83/D83*100</f>
        <v>55.593819596581348</v>
      </c>
      <c r="O84" s="50"/>
      <c r="P84" s="51"/>
      <c r="Q84" s="51"/>
      <c r="R84" s="52"/>
    </row>
    <row r="85" spans="1:18" x14ac:dyDescent="0.25">
      <c r="A85" s="5"/>
    </row>
    <row r="86" spans="1:18" x14ac:dyDescent="0.25">
      <c r="A86" s="82"/>
    </row>
    <row r="87" spans="1:18" x14ac:dyDescent="0.25">
      <c r="A87" s="82"/>
    </row>
    <row r="88" spans="1:18" x14ac:dyDescent="0.25">
      <c r="A88" s="82"/>
    </row>
    <row r="89" spans="1:18" x14ac:dyDescent="0.25">
      <c r="A89" s="82"/>
    </row>
    <row r="90" spans="1:18" x14ac:dyDescent="0.25">
      <c r="A90" s="5"/>
    </row>
    <row r="91" spans="1:18" x14ac:dyDescent="0.25">
      <c r="A91" s="5"/>
    </row>
    <row r="92" spans="1:18" x14ac:dyDescent="0.25">
      <c r="A92" s="5"/>
      <c r="B92" s="83"/>
    </row>
    <row r="93" spans="1:18" x14ac:dyDescent="0.25">
      <c r="A93" s="5"/>
      <c r="B93" s="83"/>
    </row>
    <row r="94" spans="1:18" x14ac:dyDescent="0.25">
      <c r="A94" s="5"/>
      <c r="B94" s="84"/>
    </row>
  </sheetData>
  <mergeCells count="8">
    <mergeCell ref="M5:M6"/>
    <mergeCell ref="N5:N6"/>
    <mergeCell ref="O5:O6"/>
    <mergeCell ref="A1:R1"/>
    <mergeCell ref="A2:R2"/>
    <mergeCell ref="C4:F4"/>
    <mergeCell ref="G4:K4"/>
    <mergeCell ref="L4:R4"/>
  </mergeCells>
  <pageMargins left="0.70866141732283472" right="0.70866141732283472" top="0.74803149606299213" bottom="0.74803149606299213" header="0.31496062992125984" footer="0.31496062992125984"/>
  <pageSetup scale="43" orientation="portrait" r:id="rId1"/>
  <headerFooter>
    <oddHeader>&amp;R&amp;"Arial,Gras italique"&amp;14Énergir, s.e.c.
Mesures relatives à l’achat et la vente de gaz naturel renouvelable, R-4008-2017</oddHeader>
    <oddFooter>&amp;L&amp;"Arial,Gras italique"&amp;14Original : 2021.02.08&amp;"-,Normal"&amp;11
&amp;R&amp;"Arial,Gras italique"&amp;14Gaz Métro-5, Document 3 
Annexe 4, Page 4 de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F7452-9F26-4CB4-8636-307BADF24215}">
  <sheetPr>
    <pageSetUpPr fitToPage="1"/>
  </sheetPr>
  <dimension ref="A1:R92"/>
  <sheetViews>
    <sheetView showGridLines="0" zoomScale="70" zoomScaleNormal="70" zoomScaleSheetLayoutView="100" workbookViewId="0">
      <selection sqref="A1:XFD1048576"/>
    </sheetView>
  </sheetViews>
  <sheetFormatPr baseColWidth="10" defaultColWidth="11.42578125" defaultRowHeight="15" x14ac:dyDescent="0.25"/>
  <cols>
    <col min="1" max="1" width="4.42578125" style="3" bestFit="1" customWidth="1"/>
    <col min="2" max="2" width="12.7109375" customWidth="1"/>
    <col min="3" max="3" width="10.7109375" customWidth="1"/>
    <col min="4" max="4" width="11.7109375" customWidth="1"/>
    <col min="5" max="5" width="12.28515625" customWidth="1"/>
    <col min="6" max="8" width="10.7109375" customWidth="1"/>
    <col min="9" max="9" width="14.28515625" customWidth="1"/>
    <col min="10" max="10" width="13" customWidth="1"/>
    <col min="11" max="12" width="10.7109375" customWidth="1"/>
    <col min="13" max="13" width="11.7109375" bestFit="1" customWidth="1"/>
    <col min="14" max="14" width="11.28515625" bestFit="1" customWidth="1"/>
    <col min="15" max="15" width="11.7109375" customWidth="1"/>
    <col min="16" max="17" width="10.7109375" customWidth="1"/>
    <col min="18" max="18" width="15.7109375" customWidth="1"/>
  </cols>
  <sheetData>
    <row r="1" spans="1:18" ht="15.75" x14ac:dyDescent="0.25">
      <c r="A1" s="133" t="s">
        <v>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5.75" x14ac:dyDescent="0.25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5.75" thickBot="1" x14ac:dyDescent="0.3">
      <c r="R3" s="85"/>
    </row>
    <row r="4" spans="1:18" ht="56.25" customHeight="1" x14ac:dyDescent="0.25">
      <c r="B4" s="4"/>
      <c r="C4" s="134" t="s">
        <v>14</v>
      </c>
      <c r="D4" s="135"/>
      <c r="E4" s="135"/>
      <c r="F4" s="136"/>
      <c r="G4" s="137" t="s">
        <v>15</v>
      </c>
      <c r="H4" s="138"/>
      <c r="I4" s="135"/>
      <c r="J4" s="135"/>
      <c r="K4" s="136"/>
      <c r="L4" s="134" t="s">
        <v>16</v>
      </c>
      <c r="M4" s="135"/>
      <c r="N4" s="135"/>
      <c r="O4" s="135"/>
      <c r="P4" s="135"/>
      <c r="Q4" s="135"/>
      <c r="R4" s="139"/>
    </row>
    <row r="5" spans="1:18" x14ac:dyDescent="0.25">
      <c r="A5" s="5" t="s">
        <v>17</v>
      </c>
      <c r="B5" s="6" t="s">
        <v>18</v>
      </c>
      <c r="C5" s="7" t="s">
        <v>19</v>
      </c>
      <c r="D5" s="8" t="s">
        <v>20</v>
      </c>
      <c r="E5" s="8" t="s">
        <v>21</v>
      </c>
      <c r="F5" s="9" t="s">
        <v>22</v>
      </c>
      <c r="G5" s="7" t="s">
        <v>19</v>
      </c>
      <c r="H5" s="8" t="s">
        <v>23</v>
      </c>
      <c r="I5" s="8" t="s">
        <v>20</v>
      </c>
      <c r="J5" s="8" t="s">
        <v>21</v>
      </c>
      <c r="K5" s="9" t="s">
        <v>22</v>
      </c>
      <c r="L5" s="7" t="s">
        <v>19</v>
      </c>
      <c r="M5" s="131" t="s">
        <v>24</v>
      </c>
      <c r="N5" s="131" t="s">
        <v>25</v>
      </c>
      <c r="O5" s="131" t="s">
        <v>37</v>
      </c>
      <c r="P5" s="8" t="s">
        <v>27</v>
      </c>
      <c r="Q5" s="8" t="s">
        <v>28</v>
      </c>
      <c r="R5" s="11" t="s">
        <v>22</v>
      </c>
    </row>
    <row r="6" spans="1:18" x14ac:dyDescent="0.25">
      <c r="B6" s="12"/>
      <c r="C6" s="13"/>
      <c r="D6" s="14"/>
      <c r="E6" s="14"/>
      <c r="F6" s="15" t="s">
        <v>29</v>
      </c>
      <c r="G6" s="16"/>
      <c r="H6" s="17"/>
      <c r="I6" s="17"/>
      <c r="J6" s="17"/>
      <c r="K6" s="15" t="s">
        <v>30</v>
      </c>
      <c r="L6" s="16"/>
      <c r="M6" s="132"/>
      <c r="N6" s="132"/>
      <c r="O6" s="132"/>
      <c r="P6" s="17" t="s">
        <v>32</v>
      </c>
      <c r="Q6" s="17"/>
      <c r="R6" s="18" t="s">
        <v>33</v>
      </c>
    </row>
    <row r="7" spans="1:18" x14ac:dyDescent="0.25">
      <c r="B7" s="19"/>
      <c r="C7" s="20">
        <v>-1</v>
      </c>
      <c r="D7" s="21">
        <v>-2</v>
      </c>
      <c r="E7" s="21">
        <v>-3</v>
      </c>
      <c r="F7" s="22">
        <v>-4</v>
      </c>
      <c r="G7" s="23">
        <v>-5</v>
      </c>
      <c r="H7" s="24">
        <f>+G7-1</f>
        <v>-6</v>
      </c>
      <c r="I7" s="24">
        <f t="shared" ref="I7:K7" si="0">+H7-1</f>
        <v>-7</v>
      </c>
      <c r="J7" s="24">
        <f t="shared" si="0"/>
        <v>-8</v>
      </c>
      <c r="K7" s="24">
        <f t="shared" si="0"/>
        <v>-9</v>
      </c>
      <c r="L7" s="23">
        <v>-10</v>
      </c>
      <c r="M7" s="24">
        <f t="shared" ref="M7:N7" si="1">-1+L7</f>
        <v>-11</v>
      </c>
      <c r="N7" s="24">
        <f t="shared" si="1"/>
        <v>-12</v>
      </c>
      <c r="O7" s="24">
        <v>-13</v>
      </c>
      <c r="P7" s="24" t="s">
        <v>34</v>
      </c>
      <c r="Q7" s="24" t="s">
        <v>35</v>
      </c>
      <c r="R7" s="25">
        <f t="shared" ref="R7" si="2">-1+Q7</f>
        <v>-16</v>
      </c>
    </row>
    <row r="8" spans="1:18" ht="15.75" x14ac:dyDescent="0.25">
      <c r="A8" s="5">
        <v>1</v>
      </c>
      <c r="B8" s="26">
        <v>2021</v>
      </c>
      <c r="C8" s="13"/>
      <c r="D8" s="14"/>
      <c r="E8" s="14"/>
      <c r="F8" s="15"/>
      <c r="G8" s="17"/>
      <c r="H8" s="17"/>
      <c r="I8" s="17"/>
      <c r="J8" s="17"/>
      <c r="K8" s="17"/>
      <c r="L8" s="16"/>
      <c r="M8" s="17"/>
      <c r="N8" s="17"/>
      <c r="O8" s="17"/>
      <c r="P8" s="17"/>
      <c r="Q8" s="17"/>
      <c r="R8" s="27"/>
    </row>
    <row r="9" spans="1:18" s="34" customFormat="1" ht="15.75" x14ac:dyDescent="0.25">
      <c r="A9" s="5">
        <f>+A8+1</f>
        <v>2</v>
      </c>
      <c r="B9" s="26" t="s">
        <v>0</v>
      </c>
      <c r="C9" s="28">
        <v>11000</v>
      </c>
      <c r="D9" s="29">
        <f>4000</f>
        <v>4000</v>
      </c>
      <c r="E9" s="29">
        <v>-3000</v>
      </c>
      <c r="F9" s="30">
        <f>SUM(C9:E9)</f>
        <v>12000</v>
      </c>
      <c r="G9" s="31">
        <v>5610</v>
      </c>
      <c r="H9" s="31">
        <v>0</v>
      </c>
      <c r="I9" s="31">
        <f>+N9</f>
        <v>2040</v>
      </c>
      <c r="J9" s="31">
        <v>-1530</v>
      </c>
      <c r="K9" s="31">
        <f>SUM(G9:J9)</f>
        <v>6120</v>
      </c>
      <c r="L9" s="32">
        <v>0</v>
      </c>
      <c r="M9" s="31">
        <v>2060</v>
      </c>
      <c r="N9" s="31">
        <v>2040</v>
      </c>
      <c r="O9" s="31">
        <f>+M9-N9</f>
        <v>20</v>
      </c>
      <c r="P9" s="31">
        <f>-H9</f>
        <v>0</v>
      </c>
      <c r="Q9" s="31">
        <v>0</v>
      </c>
      <c r="R9" s="33">
        <f>+O9+Q9+P9</f>
        <v>20</v>
      </c>
    </row>
    <row r="10" spans="1:18" s="34" customFormat="1" ht="15.75" x14ac:dyDescent="0.25">
      <c r="A10" s="5">
        <f t="shared" ref="A10:A73" si="3">+A9+1</f>
        <v>3</v>
      </c>
      <c r="B10" s="26" t="s">
        <v>1</v>
      </c>
      <c r="C10" s="28">
        <f>+F9</f>
        <v>12000</v>
      </c>
      <c r="D10" s="29">
        <f>4000</f>
        <v>4000</v>
      </c>
      <c r="E10" s="29">
        <v>-4000</v>
      </c>
      <c r="F10" s="30">
        <f t="shared" ref="F10:F20" si="4">SUM(C10:E10)</f>
        <v>12000</v>
      </c>
      <c r="G10" s="31">
        <f>+K9</f>
        <v>6120</v>
      </c>
      <c r="H10" s="31"/>
      <c r="I10" s="31">
        <f t="shared" ref="I10:I20" si="5">+N10</f>
        <v>2040</v>
      </c>
      <c r="J10" s="31">
        <v>-2040</v>
      </c>
      <c r="K10" s="31">
        <f t="shared" ref="K10:K20" si="6">SUM(G10:J10)</f>
        <v>6120</v>
      </c>
      <c r="L10" s="32">
        <f>+R9</f>
        <v>20</v>
      </c>
      <c r="M10" s="31">
        <v>2060</v>
      </c>
      <c r="N10" s="31">
        <v>2040</v>
      </c>
      <c r="O10" s="31">
        <f t="shared" ref="O10:O20" si="7">+M10-N10</f>
        <v>20</v>
      </c>
      <c r="P10" s="31">
        <v>0</v>
      </c>
      <c r="Q10" s="31">
        <v>0.21369863013698628</v>
      </c>
      <c r="R10" s="33">
        <f t="shared" ref="R10:R21" si="8">+O10+Q10+P10+L10</f>
        <v>40.213698630136989</v>
      </c>
    </row>
    <row r="11" spans="1:18" s="34" customFormat="1" ht="15.75" x14ac:dyDescent="0.25">
      <c r="A11" s="5">
        <f t="shared" si="3"/>
        <v>4</v>
      </c>
      <c r="B11" s="26" t="s">
        <v>2</v>
      </c>
      <c r="C11" s="28">
        <f t="shared" ref="C11:C20" si="9">+F10</f>
        <v>12000</v>
      </c>
      <c r="D11" s="29">
        <f>4000</f>
        <v>4000</v>
      </c>
      <c r="E11" s="29">
        <v>-6000</v>
      </c>
      <c r="F11" s="30">
        <f t="shared" si="4"/>
        <v>10000</v>
      </c>
      <c r="G11" s="31">
        <f t="shared" ref="G11:G20" si="10">+K10</f>
        <v>6120</v>
      </c>
      <c r="H11" s="31"/>
      <c r="I11" s="31">
        <f t="shared" si="5"/>
        <v>2040</v>
      </c>
      <c r="J11" s="31">
        <v>-3060</v>
      </c>
      <c r="K11" s="31">
        <f t="shared" si="6"/>
        <v>5100</v>
      </c>
      <c r="L11" s="32">
        <f t="shared" ref="L11:L20" si="11">+R10</f>
        <v>40.213698630136989</v>
      </c>
      <c r="M11" s="31">
        <v>2060</v>
      </c>
      <c r="N11" s="31">
        <v>2040</v>
      </c>
      <c r="O11" s="31">
        <f t="shared" si="7"/>
        <v>20</v>
      </c>
      <c r="P11" s="31">
        <v>0</v>
      </c>
      <c r="Q11" s="31">
        <v>0.33123287671232876</v>
      </c>
      <c r="R11" s="33">
        <f t="shared" si="8"/>
        <v>60.544931506849316</v>
      </c>
    </row>
    <row r="12" spans="1:18" s="34" customFormat="1" ht="15.75" x14ac:dyDescent="0.25">
      <c r="A12" s="5">
        <f t="shared" si="3"/>
        <v>5</v>
      </c>
      <c r="B12" s="26" t="s">
        <v>3</v>
      </c>
      <c r="C12" s="28">
        <f t="shared" si="9"/>
        <v>10000</v>
      </c>
      <c r="D12" s="29">
        <f>4000</f>
        <v>4000</v>
      </c>
      <c r="E12" s="29">
        <v>-8000</v>
      </c>
      <c r="F12" s="30">
        <f t="shared" si="4"/>
        <v>6000</v>
      </c>
      <c r="G12" s="31">
        <f t="shared" si="10"/>
        <v>5100</v>
      </c>
      <c r="H12" s="31"/>
      <c r="I12" s="31">
        <f t="shared" si="5"/>
        <v>2040</v>
      </c>
      <c r="J12" s="31">
        <v>-4080</v>
      </c>
      <c r="K12" s="31">
        <f t="shared" si="6"/>
        <v>3060</v>
      </c>
      <c r="L12" s="32">
        <f t="shared" si="11"/>
        <v>60.544931506849316</v>
      </c>
      <c r="M12" s="31">
        <v>2060</v>
      </c>
      <c r="N12" s="31">
        <v>2040</v>
      </c>
      <c r="O12" s="31">
        <f t="shared" si="7"/>
        <v>20</v>
      </c>
      <c r="P12" s="31">
        <v>0</v>
      </c>
      <c r="Q12" s="31">
        <v>0.44164383561643833</v>
      </c>
      <c r="R12" s="33">
        <f t="shared" si="8"/>
        <v>80.986575342465756</v>
      </c>
    </row>
    <row r="13" spans="1:18" s="34" customFormat="1" ht="15.75" x14ac:dyDescent="0.25">
      <c r="A13" s="5">
        <f t="shared" si="3"/>
        <v>6</v>
      </c>
      <c r="B13" s="26" t="s">
        <v>4</v>
      </c>
      <c r="C13" s="28">
        <f t="shared" si="9"/>
        <v>6000</v>
      </c>
      <c r="D13" s="29">
        <f>4000</f>
        <v>4000</v>
      </c>
      <c r="E13" s="29">
        <v>-7000</v>
      </c>
      <c r="F13" s="30">
        <f t="shared" si="4"/>
        <v>3000</v>
      </c>
      <c r="G13" s="31">
        <f t="shared" si="10"/>
        <v>3060</v>
      </c>
      <c r="H13" s="31"/>
      <c r="I13" s="31">
        <f t="shared" si="5"/>
        <v>2040</v>
      </c>
      <c r="J13" s="31">
        <v>-3570</v>
      </c>
      <c r="K13" s="31">
        <f t="shared" si="6"/>
        <v>1530</v>
      </c>
      <c r="L13" s="32">
        <f t="shared" si="11"/>
        <v>80.986575342465756</v>
      </c>
      <c r="M13" s="31">
        <v>2060</v>
      </c>
      <c r="N13" s="31">
        <v>2040</v>
      </c>
      <c r="O13" s="31">
        <f t="shared" si="7"/>
        <v>20</v>
      </c>
      <c r="P13" s="31">
        <v>0</v>
      </c>
      <c r="Q13" s="31">
        <v>0.49863013698630138</v>
      </c>
      <c r="R13" s="33">
        <f t="shared" si="8"/>
        <v>101.48520547945205</v>
      </c>
    </row>
    <row r="14" spans="1:18" s="34" customFormat="1" ht="15.75" x14ac:dyDescent="0.25">
      <c r="A14" s="5">
        <f t="shared" si="3"/>
        <v>7</v>
      </c>
      <c r="B14" s="26" t="s">
        <v>5</v>
      </c>
      <c r="C14" s="28">
        <f t="shared" si="9"/>
        <v>3000</v>
      </c>
      <c r="D14" s="29">
        <f>4000</f>
        <v>4000</v>
      </c>
      <c r="E14" s="29">
        <v>-6000</v>
      </c>
      <c r="F14" s="30">
        <f t="shared" si="4"/>
        <v>1000</v>
      </c>
      <c r="G14" s="31">
        <f t="shared" si="10"/>
        <v>1530</v>
      </c>
      <c r="H14" s="31"/>
      <c r="I14" s="31">
        <f t="shared" si="5"/>
        <v>2040</v>
      </c>
      <c r="J14" s="31">
        <v>-3060</v>
      </c>
      <c r="K14" s="31">
        <f t="shared" si="6"/>
        <v>510</v>
      </c>
      <c r="L14" s="32">
        <f t="shared" si="11"/>
        <v>101.48520547945205</v>
      </c>
      <c r="M14" s="31">
        <v>2060</v>
      </c>
      <c r="N14" s="31">
        <v>2040</v>
      </c>
      <c r="O14" s="31">
        <f t="shared" si="7"/>
        <v>20</v>
      </c>
      <c r="P14" s="31">
        <v>0</v>
      </c>
      <c r="Q14" s="31">
        <v>0.66246575342465752</v>
      </c>
      <c r="R14" s="33">
        <f t="shared" si="8"/>
        <v>122.1476712328767</v>
      </c>
    </row>
    <row r="15" spans="1:18" s="34" customFormat="1" ht="15.75" x14ac:dyDescent="0.25">
      <c r="A15" s="5">
        <f t="shared" si="3"/>
        <v>8</v>
      </c>
      <c r="B15" s="26" t="s">
        <v>6</v>
      </c>
      <c r="C15" s="28">
        <f t="shared" si="9"/>
        <v>1000</v>
      </c>
      <c r="D15" s="29">
        <f>4000</f>
        <v>4000</v>
      </c>
      <c r="E15" s="29">
        <v>-4000</v>
      </c>
      <c r="F15" s="30">
        <f t="shared" si="4"/>
        <v>1000</v>
      </c>
      <c r="G15" s="31">
        <f t="shared" si="10"/>
        <v>510</v>
      </c>
      <c r="H15" s="31"/>
      <c r="I15" s="31">
        <f t="shared" si="5"/>
        <v>2040</v>
      </c>
      <c r="J15" s="31">
        <v>-2040</v>
      </c>
      <c r="K15" s="31">
        <f t="shared" si="6"/>
        <v>510</v>
      </c>
      <c r="L15" s="32">
        <f t="shared" si="11"/>
        <v>122.1476712328767</v>
      </c>
      <c r="M15" s="31">
        <v>2060</v>
      </c>
      <c r="N15" s="31">
        <v>2040</v>
      </c>
      <c r="O15" s="31">
        <f t="shared" si="7"/>
        <v>20</v>
      </c>
      <c r="P15" s="31">
        <v>0</v>
      </c>
      <c r="Q15" s="31">
        <v>0.74794520547945209</v>
      </c>
      <c r="R15" s="33">
        <f t="shared" si="8"/>
        <v>142.89561643835617</v>
      </c>
    </row>
    <row r="16" spans="1:18" s="34" customFormat="1" ht="15.75" x14ac:dyDescent="0.25">
      <c r="A16" s="5">
        <f t="shared" si="3"/>
        <v>9</v>
      </c>
      <c r="B16" s="26" t="s">
        <v>7</v>
      </c>
      <c r="C16" s="28">
        <f t="shared" si="9"/>
        <v>1000</v>
      </c>
      <c r="D16" s="29">
        <f>4000</f>
        <v>4000</v>
      </c>
      <c r="E16" s="29">
        <v>-4000</v>
      </c>
      <c r="F16" s="30">
        <f t="shared" si="4"/>
        <v>1000</v>
      </c>
      <c r="G16" s="31">
        <f t="shared" si="10"/>
        <v>510</v>
      </c>
      <c r="H16" s="31"/>
      <c r="I16" s="31">
        <f t="shared" si="5"/>
        <v>2040</v>
      </c>
      <c r="J16" s="31">
        <v>-2040</v>
      </c>
      <c r="K16" s="31">
        <f t="shared" si="6"/>
        <v>510</v>
      </c>
      <c r="L16" s="32">
        <f t="shared" si="11"/>
        <v>142.89561643835617</v>
      </c>
      <c r="M16" s="31">
        <v>2060</v>
      </c>
      <c r="N16" s="31">
        <v>2040</v>
      </c>
      <c r="O16" s="31">
        <f t="shared" si="7"/>
        <v>20</v>
      </c>
      <c r="P16" s="31">
        <v>0</v>
      </c>
      <c r="Q16" s="31">
        <v>0.88328767123287666</v>
      </c>
      <c r="R16" s="33">
        <f t="shared" si="8"/>
        <v>163.77890410958906</v>
      </c>
    </row>
    <row r="17" spans="1:18" s="34" customFormat="1" ht="15.75" x14ac:dyDescent="0.25">
      <c r="A17" s="5">
        <f t="shared" si="3"/>
        <v>10</v>
      </c>
      <c r="B17" s="26" t="s">
        <v>8</v>
      </c>
      <c r="C17" s="28">
        <f t="shared" si="9"/>
        <v>1000</v>
      </c>
      <c r="D17" s="29">
        <f>4000</f>
        <v>4000</v>
      </c>
      <c r="E17" s="29">
        <v>-2000</v>
      </c>
      <c r="F17" s="30">
        <f t="shared" si="4"/>
        <v>3000</v>
      </c>
      <c r="G17" s="31">
        <f t="shared" si="10"/>
        <v>510</v>
      </c>
      <c r="H17" s="31"/>
      <c r="I17" s="31">
        <f t="shared" si="5"/>
        <v>2040</v>
      </c>
      <c r="J17" s="31">
        <v>-1020</v>
      </c>
      <c r="K17" s="31">
        <f t="shared" si="6"/>
        <v>1530</v>
      </c>
      <c r="L17" s="32">
        <f t="shared" si="11"/>
        <v>163.77890410958906</v>
      </c>
      <c r="M17" s="31">
        <v>2060</v>
      </c>
      <c r="N17" s="31">
        <v>2040</v>
      </c>
      <c r="O17" s="31">
        <f t="shared" si="7"/>
        <v>20</v>
      </c>
      <c r="P17" s="31">
        <v>0</v>
      </c>
      <c r="Q17" s="31">
        <v>0.9616438356164384</v>
      </c>
      <c r="R17" s="33">
        <f t="shared" si="8"/>
        <v>184.74054794520549</v>
      </c>
    </row>
    <row r="18" spans="1:18" s="34" customFormat="1" ht="15.75" x14ac:dyDescent="0.25">
      <c r="A18" s="5">
        <f t="shared" si="3"/>
        <v>11</v>
      </c>
      <c r="B18" s="26" t="s">
        <v>9</v>
      </c>
      <c r="C18" s="28">
        <f t="shared" si="9"/>
        <v>3000</v>
      </c>
      <c r="D18" s="29">
        <f>4000</f>
        <v>4000</v>
      </c>
      <c r="E18" s="29">
        <v>-2000</v>
      </c>
      <c r="F18" s="30">
        <f t="shared" si="4"/>
        <v>5000</v>
      </c>
      <c r="G18" s="31">
        <f t="shared" si="10"/>
        <v>1530</v>
      </c>
      <c r="H18" s="31"/>
      <c r="I18" s="31">
        <f t="shared" si="5"/>
        <v>2040</v>
      </c>
      <c r="J18" s="31">
        <v>-1020</v>
      </c>
      <c r="K18" s="31">
        <f t="shared" si="6"/>
        <v>2550</v>
      </c>
      <c r="L18" s="32">
        <f t="shared" si="11"/>
        <v>184.74054794520549</v>
      </c>
      <c r="M18" s="31">
        <v>2060</v>
      </c>
      <c r="N18" s="31">
        <v>2040</v>
      </c>
      <c r="O18" s="31">
        <f t="shared" si="7"/>
        <v>20</v>
      </c>
      <c r="P18" s="31">
        <v>0</v>
      </c>
      <c r="Q18" s="31">
        <v>1.1041095890410959</v>
      </c>
      <c r="R18" s="33">
        <f t="shared" si="8"/>
        <v>205.84465753424658</v>
      </c>
    </row>
    <row r="19" spans="1:18" s="34" customFormat="1" ht="15.75" x14ac:dyDescent="0.25">
      <c r="A19" s="5">
        <f t="shared" si="3"/>
        <v>12</v>
      </c>
      <c r="B19" s="26" t="s">
        <v>10</v>
      </c>
      <c r="C19" s="28">
        <f t="shared" si="9"/>
        <v>5000</v>
      </c>
      <c r="D19" s="29">
        <f>5000</f>
        <v>5000</v>
      </c>
      <c r="E19" s="29">
        <v>-2000</v>
      </c>
      <c r="F19" s="30">
        <f t="shared" si="4"/>
        <v>8000</v>
      </c>
      <c r="G19" s="31">
        <f t="shared" si="10"/>
        <v>2550</v>
      </c>
      <c r="H19" s="31"/>
      <c r="I19" s="31">
        <f t="shared" si="5"/>
        <v>2550</v>
      </c>
      <c r="J19" s="31">
        <v>-1020</v>
      </c>
      <c r="K19" s="31">
        <f t="shared" si="6"/>
        <v>4080</v>
      </c>
      <c r="L19" s="32">
        <f t="shared" si="11"/>
        <v>205.84465753424658</v>
      </c>
      <c r="M19" s="31">
        <v>2575</v>
      </c>
      <c r="N19" s="31">
        <v>2550</v>
      </c>
      <c r="O19" s="31">
        <f t="shared" si="7"/>
        <v>25</v>
      </c>
      <c r="P19" s="31">
        <v>0</v>
      </c>
      <c r="Q19" s="31">
        <v>1.2421232876712329</v>
      </c>
      <c r="R19" s="33">
        <f t="shared" si="8"/>
        <v>232.08678082191781</v>
      </c>
    </row>
    <row r="20" spans="1:18" s="34" customFormat="1" ht="15.75" x14ac:dyDescent="0.25">
      <c r="A20" s="5">
        <f t="shared" si="3"/>
        <v>13</v>
      </c>
      <c r="B20" s="26" t="s">
        <v>11</v>
      </c>
      <c r="C20" s="28">
        <f t="shared" si="9"/>
        <v>8000</v>
      </c>
      <c r="D20" s="29">
        <f>5000</f>
        <v>5000</v>
      </c>
      <c r="E20" s="29">
        <v>-2000</v>
      </c>
      <c r="F20" s="30">
        <f t="shared" si="4"/>
        <v>11000</v>
      </c>
      <c r="G20" s="31">
        <f t="shared" si="10"/>
        <v>4080</v>
      </c>
      <c r="H20" s="31"/>
      <c r="I20" s="31">
        <f t="shared" si="5"/>
        <v>2550</v>
      </c>
      <c r="J20" s="31">
        <v>-1020</v>
      </c>
      <c r="K20" s="31">
        <f t="shared" si="6"/>
        <v>5610</v>
      </c>
      <c r="L20" s="32">
        <f t="shared" si="11"/>
        <v>232.08678082191781</v>
      </c>
      <c r="M20" s="31">
        <v>2575</v>
      </c>
      <c r="N20" s="31">
        <v>2550</v>
      </c>
      <c r="O20" s="31">
        <f t="shared" si="7"/>
        <v>25</v>
      </c>
      <c r="P20" s="31">
        <v>0</v>
      </c>
      <c r="Q20" s="31">
        <v>1.3356164383561644</v>
      </c>
      <c r="R20" s="33">
        <f t="shared" si="8"/>
        <v>258.42239726027395</v>
      </c>
    </row>
    <row r="21" spans="1:18" s="34" customFormat="1" ht="15.75" x14ac:dyDescent="0.25">
      <c r="A21" s="5">
        <f t="shared" si="3"/>
        <v>14</v>
      </c>
      <c r="B21" s="35" t="s">
        <v>12</v>
      </c>
      <c r="C21" s="36">
        <f>+C9</f>
        <v>11000</v>
      </c>
      <c r="D21" s="37">
        <f>SUM(D9:D20)</f>
        <v>50000</v>
      </c>
      <c r="E21" s="37">
        <f>SUM(E9:E20)</f>
        <v>-50000</v>
      </c>
      <c r="F21" s="38">
        <f>+C21+D21+E21</f>
        <v>11000</v>
      </c>
      <c r="G21" s="39">
        <f>+G9</f>
        <v>5610</v>
      </c>
      <c r="H21" s="39">
        <f>+H9</f>
        <v>0</v>
      </c>
      <c r="I21" s="39">
        <f>SUM(I9:I20)</f>
        <v>25500</v>
      </c>
      <c r="J21" s="39">
        <f>SUM(J9:J20)</f>
        <v>-25500</v>
      </c>
      <c r="K21" s="39">
        <f>+G21+H21+I21+J21</f>
        <v>5610</v>
      </c>
      <c r="L21" s="40">
        <f>+L9</f>
        <v>0</v>
      </c>
      <c r="M21" s="39">
        <f>SUM(M9:M20)</f>
        <v>25750</v>
      </c>
      <c r="N21" s="39">
        <f>SUM(N9:N20)</f>
        <v>25500</v>
      </c>
      <c r="O21" s="39">
        <f>SUM(O9:O20)</f>
        <v>250</v>
      </c>
      <c r="P21" s="39">
        <f>SUM(P9:P20)</f>
        <v>0</v>
      </c>
      <c r="Q21" s="39">
        <f>SUM(Q9:Q20)</f>
        <v>8.4223972602739732</v>
      </c>
      <c r="R21" s="41">
        <f t="shared" si="8"/>
        <v>258.42239726027395</v>
      </c>
    </row>
    <row r="22" spans="1:18" s="53" customFormat="1" ht="12.75" x14ac:dyDescent="0.2">
      <c r="A22" s="5">
        <f t="shared" si="3"/>
        <v>15</v>
      </c>
      <c r="B22" s="42" t="s">
        <v>36</v>
      </c>
      <c r="C22" s="43"/>
      <c r="D22" s="44"/>
      <c r="E22" s="45"/>
      <c r="F22" s="46"/>
      <c r="G22" s="47">
        <f>G9/C9*100</f>
        <v>51</v>
      </c>
      <c r="H22" s="48"/>
      <c r="I22" s="47">
        <f>I21/D21*100</f>
        <v>51</v>
      </c>
      <c r="J22" s="47">
        <f>J21/E21*100</f>
        <v>51</v>
      </c>
      <c r="K22" s="48">
        <f>K9/F9*100</f>
        <v>51</v>
      </c>
      <c r="L22" s="49"/>
      <c r="M22" s="47">
        <f>M21/D21*100</f>
        <v>51.5</v>
      </c>
      <c r="N22" s="47">
        <f>N21/D21*100</f>
        <v>51</v>
      </c>
      <c r="O22" s="50"/>
      <c r="P22" s="51"/>
      <c r="Q22" s="51"/>
      <c r="R22" s="52"/>
    </row>
    <row r="23" spans="1:18" s="34" customFormat="1" ht="15.75" x14ac:dyDescent="0.25">
      <c r="A23" s="5">
        <f t="shared" si="3"/>
        <v>16</v>
      </c>
      <c r="B23" s="35">
        <v>2022</v>
      </c>
      <c r="C23" s="36"/>
      <c r="D23" s="37"/>
      <c r="E23" s="37"/>
      <c r="F23" s="38"/>
      <c r="G23" s="40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41"/>
    </row>
    <row r="24" spans="1:18" s="34" customFormat="1" ht="15.75" x14ac:dyDescent="0.25">
      <c r="A24" s="5">
        <f>+A23+1</f>
        <v>17</v>
      </c>
      <c r="B24" s="26" t="s">
        <v>0</v>
      </c>
      <c r="C24" s="28">
        <f>+F20</f>
        <v>11000</v>
      </c>
      <c r="D24" s="29">
        <f>+'[5]Annexe X - VentilationMens p.2'!D24</f>
        <v>5000</v>
      </c>
      <c r="E24" s="29">
        <f>+'[5]Annexe X - VentilationMens p.2'!E24</f>
        <v>-4000</v>
      </c>
      <c r="F24" s="30">
        <f t="shared" ref="F24:F35" si="12">SUM(C24:E24)</f>
        <v>12000</v>
      </c>
      <c r="G24" s="31">
        <f>+K20</f>
        <v>5610</v>
      </c>
      <c r="H24" s="31">
        <v>110</v>
      </c>
      <c r="I24" s="31">
        <f t="shared" ref="I24:I35" si="13">+N24</f>
        <v>2600</v>
      </c>
      <c r="J24" s="31">
        <v>-2080</v>
      </c>
      <c r="K24" s="31">
        <f t="shared" ref="K24:K35" si="14">SUM(G24:J24)</f>
        <v>6240</v>
      </c>
      <c r="L24" s="32">
        <f>+R21</f>
        <v>258.42239726027395</v>
      </c>
      <c r="M24" s="31">
        <v>3391.7500000000005</v>
      </c>
      <c r="N24" s="31">
        <v>2600</v>
      </c>
      <c r="O24" s="31">
        <f>+M24-N24</f>
        <v>791.75000000000045</v>
      </c>
      <c r="P24" s="31">
        <f>-H24</f>
        <v>-110</v>
      </c>
      <c r="Q24" s="31">
        <v>1.4266332341902797</v>
      </c>
      <c r="R24" s="33">
        <f t="shared" ref="R24:R35" si="15">+O24+Q24+P24+L24</f>
        <v>941.59903049446461</v>
      </c>
    </row>
    <row r="25" spans="1:18" s="34" customFormat="1" ht="15.75" x14ac:dyDescent="0.25">
      <c r="A25" s="5">
        <f t="shared" si="3"/>
        <v>18</v>
      </c>
      <c r="B25" s="26" t="s">
        <v>1</v>
      </c>
      <c r="C25" s="28">
        <f>+F24</f>
        <v>12000</v>
      </c>
      <c r="D25" s="29">
        <f>+'[5]Annexe X - VentilationMens p.2'!D25</f>
        <v>5000</v>
      </c>
      <c r="E25" s="29">
        <f>+'[5]Annexe X - VentilationMens p.2'!E25</f>
        <v>-5000</v>
      </c>
      <c r="F25" s="30">
        <f t="shared" si="12"/>
        <v>12000</v>
      </c>
      <c r="G25" s="31">
        <f>+K24</f>
        <v>6240</v>
      </c>
      <c r="H25" s="31"/>
      <c r="I25" s="31">
        <f t="shared" si="13"/>
        <v>2600</v>
      </c>
      <c r="J25" s="31">
        <v>-2600</v>
      </c>
      <c r="K25" s="31">
        <f t="shared" si="14"/>
        <v>6240</v>
      </c>
      <c r="L25" s="32">
        <f>+R24</f>
        <v>941.59903049446461</v>
      </c>
      <c r="M25" s="31">
        <v>3391.7500000000005</v>
      </c>
      <c r="N25" s="31">
        <v>2600</v>
      </c>
      <c r="O25" s="31">
        <f t="shared" ref="O25:O35" si="16">+M25-N25</f>
        <v>791.75000000000045</v>
      </c>
      <c r="P25" s="31">
        <v>0</v>
      </c>
      <c r="Q25" s="31">
        <v>9.2527360949521533</v>
      </c>
      <c r="R25" s="33">
        <f t="shared" si="15"/>
        <v>1742.6017665894174</v>
      </c>
    </row>
    <row r="26" spans="1:18" s="34" customFormat="1" ht="15.75" x14ac:dyDescent="0.25">
      <c r="A26" s="5">
        <f t="shared" si="3"/>
        <v>19</v>
      </c>
      <c r="B26" s="26" t="s">
        <v>2</v>
      </c>
      <c r="C26" s="28">
        <f>+F25</f>
        <v>12000</v>
      </c>
      <c r="D26" s="29">
        <f>+'[5]Annexe X - VentilationMens p.2'!D26</f>
        <v>5000</v>
      </c>
      <c r="E26" s="29">
        <f>+'[5]Annexe X - VentilationMens p.2'!E26</f>
        <v>-7000</v>
      </c>
      <c r="F26" s="30">
        <f t="shared" si="12"/>
        <v>10000</v>
      </c>
      <c r="G26" s="31">
        <f t="shared" ref="G26:G35" si="17">+K25</f>
        <v>6240</v>
      </c>
      <c r="H26" s="31"/>
      <c r="I26" s="31">
        <f t="shared" si="13"/>
        <v>2600</v>
      </c>
      <c r="J26" s="31">
        <v>-3640</v>
      </c>
      <c r="K26" s="31">
        <f t="shared" si="14"/>
        <v>5200</v>
      </c>
      <c r="L26" s="32">
        <f t="shared" ref="L26:L35" si="18">+R25</f>
        <v>1742.6017665894174</v>
      </c>
      <c r="M26" s="31">
        <v>3391.7500000000005</v>
      </c>
      <c r="N26" s="31">
        <v>2600</v>
      </c>
      <c r="O26" s="31">
        <f t="shared" si="16"/>
        <v>791.75000000000045</v>
      </c>
      <c r="P26" s="31">
        <v>0</v>
      </c>
      <c r="Q26" s="31">
        <v>13.932054467066999</v>
      </c>
      <c r="R26" s="33">
        <f t="shared" si="15"/>
        <v>2548.2838210564851</v>
      </c>
    </row>
    <row r="27" spans="1:18" s="34" customFormat="1" ht="15.75" x14ac:dyDescent="0.25">
      <c r="A27" s="5">
        <f t="shared" si="3"/>
        <v>20</v>
      </c>
      <c r="B27" s="26" t="s">
        <v>3</v>
      </c>
      <c r="C27" s="28">
        <f t="shared" ref="C27:C35" si="19">+F26</f>
        <v>10000</v>
      </c>
      <c r="D27" s="29">
        <f>+'[5]Annexe X - VentilationMens p.2'!D27</f>
        <v>5000</v>
      </c>
      <c r="E27" s="29">
        <f>+'[5]Annexe X - VentilationMens p.2'!E27</f>
        <v>-9000</v>
      </c>
      <c r="F27" s="30">
        <f t="shared" si="12"/>
        <v>6000</v>
      </c>
      <c r="G27" s="31">
        <f t="shared" si="17"/>
        <v>5200</v>
      </c>
      <c r="H27" s="31"/>
      <c r="I27" s="31">
        <f t="shared" si="13"/>
        <v>2600</v>
      </c>
      <c r="J27" s="31">
        <v>-4680</v>
      </c>
      <c r="K27" s="31">
        <f t="shared" si="14"/>
        <v>3120</v>
      </c>
      <c r="L27" s="32">
        <f t="shared" si="18"/>
        <v>2548.2838210564851</v>
      </c>
      <c r="M27" s="31">
        <v>3391.7500000000005</v>
      </c>
      <c r="N27" s="31">
        <v>2600</v>
      </c>
      <c r="O27" s="31">
        <f t="shared" si="16"/>
        <v>791.75000000000045</v>
      </c>
      <c r="P27" s="31">
        <v>0</v>
      </c>
      <c r="Q27" s="31">
        <v>18.302948302683443</v>
      </c>
      <c r="R27" s="33">
        <f t="shared" si="15"/>
        <v>3358.336769359169</v>
      </c>
    </row>
    <row r="28" spans="1:18" s="34" customFormat="1" ht="15.75" x14ac:dyDescent="0.25">
      <c r="A28" s="5">
        <f t="shared" si="3"/>
        <v>21</v>
      </c>
      <c r="B28" s="26" t="s">
        <v>4</v>
      </c>
      <c r="C28" s="28">
        <f t="shared" si="19"/>
        <v>6000</v>
      </c>
      <c r="D28" s="29">
        <f>+'[5]Annexe X - VentilationMens p.2'!D28</f>
        <v>5000</v>
      </c>
      <c r="E28" s="29">
        <f>+'[5]Annexe X - VentilationMens p.2'!E28</f>
        <v>-8000</v>
      </c>
      <c r="F28" s="30">
        <f t="shared" si="12"/>
        <v>3000</v>
      </c>
      <c r="G28" s="31">
        <f t="shared" si="17"/>
        <v>3120</v>
      </c>
      <c r="H28" s="31"/>
      <c r="I28" s="31">
        <f t="shared" si="13"/>
        <v>2600</v>
      </c>
      <c r="J28" s="31">
        <v>-4160</v>
      </c>
      <c r="K28" s="31">
        <f t="shared" si="14"/>
        <v>1560</v>
      </c>
      <c r="L28" s="32">
        <f t="shared" si="18"/>
        <v>3358.336769359169</v>
      </c>
      <c r="M28" s="31">
        <v>3391.7500000000005</v>
      </c>
      <c r="N28" s="31">
        <v>2600</v>
      </c>
      <c r="O28" s="31">
        <f t="shared" si="16"/>
        <v>791.75000000000045</v>
      </c>
      <c r="P28" s="31">
        <v>0</v>
      </c>
      <c r="Q28" s="31">
        <v>20.479599350722474</v>
      </c>
      <c r="R28" s="33">
        <f t="shared" si="15"/>
        <v>4170.5663687098922</v>
      </c>
    </row>
    <row r="29" spans="1:18" s="34" customFormat="1" ht="15.75" x14ac:dyDescent="0.25">
      <c r="A29" s="5">
        <f t="shared" si="3"/>
        <v>22</v>
      </c>
      <c r="B29" s="26" t="s">
        <v>5</v>
      </c>
      <c r="C29" s="28">
        <f t="shared" si="19"/>
        <v>3000</v>
      </c>
      <c r="D29" s="29">
        <f>+'[5]Annexe X - VentilationMens p.2'!D29</f>
        <v>5000</v>
      </c>
      <c r="E29" s="29">
        <f>+'[5]Annexe X - VentilationMens p.2'!E29</f>
        <v>-7000</v>
      </c>
      <c r="F29" s="30">
        <f t="shared" si="12"/>
        <v>1000</v>
      </c>
      <c r="G29" s="31">
        <f t="shared" si="17"/>
        <v>1560</v>
      </c>
      <c r="H29" s="31"/>
      <c r="I29" s="31">
        <f t="shared" si="13"/>
        <v>2600</v>
      </c>
      <c r="J29" s="31">
        <v>-3640</v>
      </c>
      <c r="K29" s="31">
        <f t="shared" si="14"/>
        <v>520</v>
      </c>
      <c r="L29" s="32">
        <f t="shared" si="18"/>
        <v>4170.5663687098922</v>
      </c>
      <c r="M29" s="31">
        <v>3391.7500000000005</v>
      </c>
      <c r="N29" s="31">
        <v>2600</v>
      </c>
      <c r="O29" s="31">
        <f t="shared" si="16"/>
        <v>791.75000000000045</v>
      </c>
      <c r="P29" s="31">
        <v>0</v>
      </c>
      <c r="Q29" s="31">
        <v>27.044735973916325</v>
      </c>
      <c r="R29" s="33">
        <f t="shared" si="15"/>
        <v>4989.3611046838087</v>
      </c>
    </row>
    <row r="30" spans="1:18" s="34" customFormat="1" ht="15.75" x14ac:dyDescent="0.25">
      <c r="A30" s="5">
        <f t="shared" si="3"/>
        <v>23</v>
      </c>
      <c r="B30" s="26" t="s">
        <v>6</v>
      </c>
      <c r="C30" s="28">
        <f t="shared" si="19"/>
        <v>1000</v>
      </c>
      <c r="D30" s="29">
        <f>+'[5]Annexe X - VentilationMens p.2'!D30</f>
        <v>8000</v>
      </c>
      <c r="E30" s="29">
        <f>+'[5]Annexe X - VentilationMens p.2'!E30</f>
        <v>-6000</v>
      </c>
      <c r="F30" s="30">
        <f t="shared" si="12"/>
        <v>3000</v>
      </c>
      <c r="G30" s="31">
        <f t="shared" si="17"/>
        <v>520</v>
      </c>
      <c r="H30" s="31"/>
      <c r="I30" s="31">
        <f t="shared" si="13"/>
        <v>4160</v>
      </c>
      <c r="J30" s="31">
        <v>-3120</v>
      </c>
      <c r="K30" s="31">
        <f t="shared" si="14"/>
        <v>1560</v>
      </c>
      <c r="L30" s="32">
        <f t="shared" si="18"/>
        <v>4989.3611046838087</v>
      </c>
      <c r="M30" s="31">
        <v>5426.8000000000011</v>
      </c>
      <c r="N30" s="31">
        <v>4160</v>
      </c>
      <c r="O30" s="31">
        <f t="shared" si="16"/>
        <v>1266.8000000000011</v>
      </c>
      <c r="P30" s="31">
        <v>0</v>
      </c>
      <c r="Q30" s="31">
        <v>32.94016075248642</v>
      </c>
      <c r="R30" s="33">
        <f t="shared" si="15"/>
        <v>6289.1012654362967</v>
      </c>
    </row>
    <row r="31" spans="1:18" s="34" customFormat="1" ht="15.75" x14ac:dyDescent="0.25">
      <c r="A31" s="5">
        <f t="shared" si="3"/>
        <v>24</v>
      </c>
      <c r="B31" s="26" t="s">
        <v>7</v>
      </c>
      <c r="C31" s="28">
        <f t="shared" si="19"/>
        <v>3000</v>
      </c>
      <c r="D31" s="29">
        <f>+'[5]Annexe X - VentilationMens p.2'!D31</f>
        <v>8000</v>
      </c>
      <c r="E31" s="29">
        <f>+'[5]Annexe X - VentilationMens p.2'!E31</f>
        <v>-6000</v>
      </c>
      <c r="F31" s="30">
        <f t="shared" si="12"/>
        <v>5000</v>
      </c>
      <c r="G31" s="31">
        <f t="shared" si="17"/>
        <v>1560</v>
      </c>
      <c r="H31" s="31"/>
      <c r="I31" s="31">
        <f t="shared" si="13"/>
        <v>4160</v>
      </c>
      <c r="J31" s="31">
        <v>-3120</v>
      </c>
      <c r="K31" s="31">
        <f t="shared" si="14"/>
        <v>2600</v>
      </c>
      <c r="L31" s="32">
        <f t="shared" si="18"/>
        <v>6289.1012654362967</v>
      </c>
      <c r="M31" s="31">
        <v>5426.8000000000011</v>
      </c>
      <c r="N31" s="31">
        <v>4160</v>
      </c>
      <c r="O31" s="31">
        <f t="shared" si="16"/>
        <v>1266.8000000000011</v>
      </c>
      <c r="P31" s="31">
        <v>0</v>
      </c>
      <c r="Q31" s="31">
        <v>41.031596247888935</v>
      </c>
      <c r="R31" s="33">
        <f t="shared" si="15"/>
        <v>7596.9328616841867</v>
      </c>
    </row>
    <row r="32" spans="1:18" s="34" customFormat="1" ht="15.75" x14ac:dyDescent="0.25">
      <c r="A32" s="5">
        <f t="shared" si="3"/>
        <v>25</v>
      </c>
      <c r="B32" s="26" t="s">
        <v>8</v>
      </c>
      <c r="C32" s="28">
        <f t="shared" si="19"/>
        <v>5000</v>
      </c>
      <c r="D32" s="29">
        <f>+'[5]Annexe X - VentilationMens p.2'!D32</f>
        <v>8000</v>
      </c>
      <c r="E32" s="29">
        <f>+'[5]Annexe X - VentilationMens p.2'!E32</f>
        <v>-4000</v>
      </c>
      <c r="F32" s="30">
        <f t="shared" si="12"/>
        <v>9000</v>
      </c>
      <c r="G32" s="31">
        <f t="shared" si="17"/>
        <v>2600</v>
      </c>
      <c r="H32" s="31"/>
      <c r="I32" s="31">
        <f t="shared" si="13"/>
        <v>4160</v>
      </c>
      <c r="J32" s="31">
        <v>-2080</v>
      </c>
      <c r="K32" s="31">
        <f t="shared" si="14"/>
        <v>4680</v>
      </c>
      <c r="L32" s="32">
        <f t="shared" si="18"/>
        <v>7596.9328616841867</v>
      </c>
      <c r="M32" s="31">
        <v>5426.8000000000011</v>
      </c>
      <c r="N32" s="31">
        <v>4160</v>
      </c>
      <c r="O32" s="31">
        <f t="shared" si="16"/>
        <v>1266.8000000000011</v>
      </c>
      <c r="P32" s="31">
        <v>0</v>
      </c>
      <c r="Q32" s="31">
        <v>46.475831985363136</v>
      </c>
      <c r="R32" s="33">
        <f t="shared" si="15"/>
        <v>8910.2086936695505</v>
      </c>
    </row>
    <row r="33" spans="1:18" s="34" customFormat="1" ht="15.75" x14ac:dyDescent="0.25">
      <c r="A33" s="5">
        <f t="shared" si="3"/>
        <v>26</v>
      </c>
      <c r="B33" s="26" t="s">
        <v>9</v>
      </c>
      <c r="C33" s="28">
        <f t="shared" si="19"/>
        <v>9000</v>
      </c>
      <c r="D33" s="29">
        <f>+'[5]Annexe X - VentilationMens p.2'!D33</f>
        <v>8000</v>
      </c>
      <c r="E33" s="29">
        <f>+'[5]Annexe X - VentilationMens p.2'!E33</f>
        <v>-4000</v>
      </c>
      <c r="F33" s="30">
        <f t="shared" si="12"/>
        <v>13000</v>
      </c>
      <c r="G33" s="31">
        <f t="shared" si="17"/>
        <v>4680</v>
      </c>
      <c r="H33" s="31"/>
      <c r="I33" s="31">
        <f t="shared" si="13"/>
        <v>4160</v>
      </c>
      <c r="J33" s="31">
        <v>-2080</v>
      </c>
      <c r="K33" s="31">
        <f t="shared" si="14"/>
        <v>6760</v>
      </c>
      <c r="L33" s="32">
        <f t="shared" si="18"/>
        <v>8910.2086936695505</v>
      </c>
      <c r="M33" s="31">
        <v>5426.8000000000011</v>
      </c>
      <c r="N33" s="31">
        <v>4160</v>
      </c>
      <c r="O33" s="31">
        <f t="shared" si="16"/>
        <v>1266.8000000000011</v>
      </c>
      <c r="P33" s="31">
        <v>0</v>
      </c>
      <c r="Q33" s="31">
        <v>55.018456521861545</v>
      </c>
      <c r="R33" s="33">
        <f t="shared" si="15"/>
        <v>10232.027150191414</v>
      </c>
    </row>
    <row r="34" spans="1:18" s="34" customFormat="1" ht="15.75" x14ac:dyDescent="0.25">
      <c r="A34" s="5">
        <f t="shared" si="3"/>
        <v>27</v>
      </c>
      <c r="B34" s="26" t="s">
        <v>10</v>
      </c>
      <c r="C34" s="28">
        <f t="shared" si="19"/>
        <v>13000</v>
      </c>
      <c r="D34" s="29">
        <f>+'[5]Annexe X - VentilationMens p.2'!D34</f>
        <v>8000</v>
      </c>
      <c r="E34" s="29">
        <f>+'[5]Annexe X - VentilationMens p.2'!E34</f>
        <v>-4000</v>
      </c>
      <c r="F34" s="30">
        <f t="shared" si="12"/>
        <v>17000</v>
      </c>
      <c r="G34" s="31">
        <f t="shared" si="17"/>
        <v>6760</v>
      </c>
      <c r="H34" s="31"/>
      <c r="I34" s="31">
        <f t="shared" si="13"/>
        <v>4160</v>
      </c>
      <c r="J34" s="31">
        <v>-2080</v>
      </c>
      <c r="K34" s="31">
        <f t="shared" si="14"/>
        <v>8840</v>
      </c>
      <c r="L34" s="32">
        <f t="shared" si="18"/>
        <v>10232.027150191414</v>
      </c>
      <c r="M34" s="31">
        <v>5426.8000000000011</v>
      </c>
      <c r="N34" s="31">
        <v>4160</v>
      </c>
      <c r="O34" s="31">
        <f t="shared" si="16"/>
        <v>1266.8000000000011</v>
      </c>
      <c r="P34" s="31">
        <v>0</v>
      </c>
      <c r="Q34" s="31">
        <v>62.011886658847857</v>
      </c>
      <c r="R34" s="33">
        <f t="shared" si="15"/>
        <v>11560.839036850262</v>
      </c>
    </row>
    <row r="35" spans="1:18" s="34" customFormat="1" ht="15.75" x14ac:dyDescent="0.25">
      <c r="A35" s="5">
        <f t="shared" si="3"/>
        <v>28</v>
      </c>
      <c r="B35" s="26" t="s">
        <v>11</v>
      </c>
      <c r="C35" s="28">
        <f t="shared" si="19"/>
        <v>17000</v>
      </c>
      <c r="D35" s="29">
        <f>+'[5]Annexe X - VentilationMens p.2'!D35</f>
        <v>8000</v>
      </c>
      <c r="E35" s="29">
        <f>+'[5]Annexe X - VentilationMens p.2'!E35</f>
        <v>-4000</v>
      </c>
      <c r="F35" s="30">
        <f t="shared" si="12"/>
        <v>21000</v>
      </c>
      <c r="G35" s="31">
        <f t="shared" si="17"/>
        <v>8840</v>
      </c>
      <c r="H35" s="31"/>
      <c r="I35" s="31">
        <f t="shared" si="13"/>
        <v>4160</v>
      </c>
      <c r="J35" s="31">
        <v>-2080</v>
      </c>
      <c r="K35" s="31">
        <f t="shared" si="14"/>
        <v>10920</v>
      </c>
      <c r="L35" s="32">
        <f t="shared" si="18"/>
        <v>11560.839036850262</v>
      </c>
      <c r="M35" s="31">
        <v>5426.8000000000011</v>
      </c>
      <c r="N35" s="31">
        <v>4160</v>
      </c>
      <c r="O35" s="31">
        <f t="shared" si="16"/>
        <v>1266.8000000000011</v>
      </c>
      <c r="P35" s="31">
        <v>0</v>
      </c>
      <c r="Q35" s="31">
        <v>66.779338834678214</v>
      </c>
      <c r="R35" s="33">
        <f t="shared" si="15"/>
        <v>12894.418375684942</v>
      </c>
    </row>
    <row r="36" spans="1:18" s="34" customFormat="1" ht="15.75" x14ac:dyDescent="0.25">
      <c r="A36" s="5">
        <f t="shared" si="3"/>
        <v>29</v>
      </c>
      <c r="B36" s="35" t="s">
        <v>12</v>
      </c>
      <c r="C36" s="36">
        <f>+C24</f>
        <v>11000</v>
      </c>
      <c r="D36" s="37">
        <f>SUM(D24:D35)</f>
        <v>78000</v>
      </c>
      <c r="E36" s="37">
        <f>SUM(E24:E35)</f>
        <v>-68000</v>
      </c>
      <c r="F36" s="38">
        <f>+C36+D36+E36</f>
        <v>21000</v>
      </c>
      <c r="G36" s="39">
        <f>+G24</f>
        <v>5610</v>
      </c>
      <c r="H36" s="39">
        <f>+H24</f>
        <v>110</v>
      </c>
      <c r="I36" s="39">
        <f>SUM(I24:I35)</f>
        <v>40560</v>
      </c>
      <c r="J36" s="39">
        <f>SUM(J24:J35)</f>
        <v>-35360</v>
      </c>
      <c r="K36" s="39">
        <f>+G36+H36+I36+J36</f>
        <v>10920</v>
      </c>
      <c r="L36" s="40">
        <f>+L24</f>
        <v>258.42239726027395</v>
      </c>
      <c r="M36" s="39">
        <f>SUM(M24:M35)</f>
        <v>52911.300000000017</v>
      </c>
      <c r="N36" s="39">
        <f>SUM(N24:N35)</f>
        <v>40560</v>
      </c>
      <c r="O36" s="39">
        <f>SUM(O24:O35)</f>
        <v>12351.300000000008</v>
      </c>
      <c r="P36" s="39">
        <f>SUM(P24:P35)</f>
        <v>-110</v>
      </c>
      <c r="Q36" s="39">
        <f>SUM(Q24:Q35)</f>
        <v>394.69597842465782</v>
      </c>
      <c r="R36" s="41">
        <f>+R35</f>
        <v>12894.418375684942</v>
      </c>
    </row>
    <row r="37" spans="1:18" s="53" customFormat="1" ht="12.75" x14ac:dyDescent="0.2">
      <c r="A37" s="5">
        <f t="shared" si="3"/>
        <v>30</v>
      </c>
      <c r="B37" s="42" t="s">
        <v>36</v>
      </c>
      <c r="C37" s="43"/>
      <c r="D37" s="44"/>
      <c r="E37" s="45"/>
      <c r="F37" s="46"/>
      <c r="G37" s="47">
        <f>G24/C24*100</f>
        <v>51</v>
      </c>
      <c r="H37" s="48"/>
      <c r="I37" s="47">
        <f>I36/D36*100</f>
        <v>52</v>
      </c>
      <c r="J37" s="47">
        <f>J36/E36*100</f>
        <v>52</v>
      </c>
      <c r="K37" s="48">
        <f>K24/F24*100</f>
        <v>52</v>
      </c>
      <c r="L37" s="49"/>
      <c r="M37" s="47">
        <f>M36/D36*100</f>
        <v>67.835000000000022</v>
      </c>
      <c r="N37" s="47">
        <f>N36/D36*100</f>
        <v>52</v>
      </c>
      <c r="O37" s="50"/>
      <c r="P37" s="51"/>
      <c r="Q37" s="51"/>
      <c r="R37" s="52"/>
    </row>
    <row r="38" spans="1:18" s="34" customFormat="1" ht="15.75" x14ac:dyDescent="0.25">
      <c r="A38" s="5">
        <f t="shared" si="3"/>
        <v>31</v>
      </c>
      <c r="B38" s="26">
        <v>2023</v>
      </c>
      <c r="C38" s="28"/>
      <c r="D38" s="29"/>
      <c r="E38" s="29"/>
      <c r="F38" s="30"/>
      <c r="G38" s="32"/>
      <c r="H38" s="31"/>
      <c r="I38" s="31"/>
      <c r="J38" s="31"/>
      <c r="K38" s="31"/>
      <c r="L38" s="32"/>
      <c r="M38" s="31"/>
      <c r="N38" s="31"/>
      <c r="O38" s="31"/>
      <c r="P38" s="31"/>
      <c r="Q38" s="31"/>
      <c r="R38" s="33"/>
    </row>
    <row r="39" spans="1:18" s="34" customFormat="1" ht="15.75" x14ac:dyDescent="0.25">
      <c r="A39" s="5">
        <f>+A38+1</f>
        <v>32</v>
      </c>
      <c r="B39" s="26" t="s">
        <v>0</v>
      </c>
      <c r="C39" s="28">
        <f>+F35</f>
        <v>21000</v>
      </c>
      <c r="D39" s="29">
        <f>+'[5]Annexe X - VentilationMens p.2'!D39</f>
        <v>8000</v>
      </c>
      <c r="E39" s="29">
        <f>+'[5]Annexe X - VentilationMens p.2'!E39</f>
        <v>-8000</v>
      </c>
      <c r="F39" s="30">
        <f t="shared" ref="F39:F50" si="20">SUM(C39:E39)</f>
        <v>21000</v>
      </c>
      <c r="G39" s="31">
        <f>+K35</f>
        <v>10920</v>
      </c>
      <c r="H39" s="31">
        <v>253.78497662671285</v>
      </c>
      <c r="I39" s="31">
        <f t="shared" ref="I39:I50" si="21">+N39</f>
        <v>4256.6799910958907</v>
      </c>
      <c r="J39" s="31">
        <v>-4256.6799910958907</v>
      </c>
      <c r="K39" s="31">
        <f t="shared" ref="K39:K50" si="22">SUM(G39:J39)</f>
        <v>11173.784976626714</v>
      </c>
      <c r="L39" s="32">
        <f>+R36</f>
        <v>12894.418375684942</v>
      </c>
      <c r="M39" s="31">
        <v>4264.6233712000012</v>
      </c>
      <c r="N39" s="31">
        <v>4256.6799910958907</v>
      </c>
      <c r="O39" s="31">
        <f>+M39-N39</f>
        <v>7.9433801041104743</v>
      </c>
      <c r="P39" s="31">
        <f>-H39</f>
        <v>-253.78497662671285</v>
      </c>
      <c r="Q39" s="31">
        <v>71.184254868507296</v>
      </c>
      <c r="R39" s="33">
        <f>+O39+Q39+P39+L39</f>
        <v>12719.761034030846</v>
      </c>
    </row>
    <row r="40" spans="1:18" s="34" customFormat="1" ht="15.75" x14ac:dyDescent="0.25">
      <c r="A40" s="5">
        <f t="shared" si="3"/>
        <v>33</v>
      </c>
      <c r="B40" s="26" t="s">
        <v>1</v>
      </c>
      <c r="C40" s="28">
        <f>+F39</f>
        <v>21000</v>
      </c>
      <c r="D40" s="29">
        <f>+'[5]Annexe X - VentilationMens p.2'!D40</f>
        <v>11000</v>
      </c>
      <c r="E40" s="29">
        <f>+'[5]Annexe X - VentilationMens p.2'!E40</f>
        <v>-10000</v>
      </c>
      <c r="F40" s="30">
        <f t="shared" si="20"/>
        <v>22000</v>
      </c>
      <c r="G40" s="31">
        <f>+K39</f>
        <v>11173.784976626714</v>
      </c>
      <c r="H40" s="31"/>
      <c r="I40" s="31">
        <f t="shared" si="21"/>
        <v>5852.9349877568493</v>
      </c>
      <c r="J40" s="31">
        <v>-5320.8499888698625</v>
      </c>
      <c r="K40" s="31">
        <f t="shared" si="22"/>
        <v>11705.8699755137</v>
      </c>
      <c r="L40" s="32">
        <f>+R39</f>
        <v>12719.761034030846</v>
      </c>
      <c r="M40" s="31">
        <v>5863.8571354000014</v>
      </c>
      <c r="N40" s="31">
        <v>5852.9349877568493</v>
      </c>
      <c r="O40" s="31">
        <f t="shared" ref="O40:O50" si="23">+M40-N40</f>
        <v>10.92214764315213</v>
      </c>
      <c r="P40" s="31">
        <v>0</v>
      </c>
      <c r="Q40" s="31">
        <v>67.632939471974538</v>
      </c>
      <c r="R40" s="33">
        <f t="shared" ref="R40:R50" si="24">+O40+Q40+P40+L40</f>
        <v>12798.316121145972</v>
      </c>
    </row>
    <row r="41" spans="1:18" s="34" customFormat="1" ht="15.75" x14ac:dyDescent="0.25">
      <c r="A41" s="5">
        <f t="shared" si="3"/>
        <v>34</v>
      </c>
      <c r="B41" s="26" t="s">
        <v>2</v>
      </c>
      <c r="C41" s="28">
        <f>+F40</f>
        <v>22000</v>
      </c>
      <c r="D41" s="29">
        <f>+'[5]Annexe X - VentilationMens p.2'!D41</f>
        <v>11000</v>
      </c>
      <c r="E41" s="29">
        <f>+'[5]Annexe X - VentilationMens p.2'!E41</f>
        <v>-14000</v>
      </c>
      <c r="F41" s="30">
        <f t="shared" si="20"/>
        <v>19000</v>
      </c>
      <c r="G41" s="31">
        <f t="shared" ref="G41:G50" si="25">+K40</f>
        <v>11705.8699755137</v>
      </c>
      <c r="H41" s="31"/>
      <c r="I41" s="31">
        <f t="shared" si="21"/>
        <v>5852.9349877568493</v>
      </c>
      <c r="J41" s="31">
        <v>-7449.1899844178079</v>
      </c>
      <c r="K41" s="31">
        <f t="shared" si="22"/>
        <v>10109.614978852744</v>
      </c>
      <c r="L41" s="32">
        <f t="shared" ref="L41:L50" si="26">+R40</f>
        <v>12798.316121145972</v>
      </c>
      <c r="M41" s="31">
        <v>5863.8571354000014</v>
      </c>
      <c r="N41" s="31">
        <v>5852.9349877568493</v>
      </c>
      <c r="O41" s="31">
        <f t="shared" si="23"/>
        <v>10.92214764315213</v>
      </c>
      <c r="P41" s="31">
        <v>0</v>
      </c>
      <c r="Q41" s="31">
        <v>69.947667027435671</v>
      </c>
      <c r="R41" s="33">
        <f t="shared" si="24"/>
        <v>12879.18593581656</v>
      </c>
    </row>
    <row r="42" spans="1:18" s="34" customFormat="1" ht="15.75" x14ac:dyDescent="0.25">
      <c r="A42" s="5">
        <f t="shared" si="3"/>
        <v>35</v>
      </c>
      <c r="B42" s="26" t="s">
        <v>3</v>
      </c>
      <c r="C42" s="28">
        <f t="shared" ref="C42:C50" si="27">+F41</f>
        <v>19000</v>
      </c>
      <c r="D42" s="29">
        <f>+'[5]Annexe X - VentilationMens p.2'!D42</f>
        <v>11000</v>
      </c>
      <c r="E42" s="29">
        <f>+'[5]Annexe X - VentilationMens p.2'!E42</f>
        <v>-18000</v>
      </c>
      <c r="F42" s="30">
        <f t="shared" si="20"/>
        <v>12000</v>
      </c>
      <c r="G42" s="31">
        <f t="shared" si="25"/>
        <v>10109.614978852744</v>
      </c>
      <c r="H42" s="31"/>
      <c r="I42" s="31">
        <f t="shared" si="21"/>
        <v>5852.9349877568493</v>
      </c>
      <c r="J42" s="31">
        <v>-9577.529979965755</v>
      </c>
      <c r="K42" s="31">
        <f t="shared" si="22"/>
        <v>6385.0199866438379</v>
      </c>
      <c r="L42" s="32">
        <f t="shared" si="26"/>
        <v>12879.18593581656</v>
      </c>
      <c r="M42" s="31">
        <v>5863.8571354000014</v>
      </c>
      <c r="N42" s="31">
        <v>5852.9349877568493</v>
      </c>
      <c r="O42" s="31">
        <f t="shared" si="23"/>
        <v>10.92214764315213</v>
      </c>
      <c r="P42" s="31">
        <v>0</v>
      </c>
      <c r="Q42" s="31">
        <v>70.007963267164314</v>
      </c>
      <c r="R42" s="33">
        <f t="shared" si="24"/>
        <v>12960.116046726876</v>
      </c>
    </row>
    <row r="43" spans="1:18" s="34" customFormat="1" ht="15.75" x14ac:dyDescent="0.25">
      <c r="A43" s="5">
        <f t="shared" si="3"/>
        <v>36</v>
      </c>
      <c r="B43" s="26" t="s">
        <v>4</v>
      </c>
      <c r="C43" s="28">
        <f t="shared" si="27"/>
        <v>12000</v>
      </c>
      <c r="D43" s="29">
        <f>+'[5]Annexe X - VentilationMens p.2'!D43</f>
        <v>11000</v>
      </c>
      <c r="E43" s="29">
        <f>+'[5]Annexe X - VentilationMens p.2'!E43</f>
        <v>-16000</v>
      </c>
      <c r="F43" s="30">
        <f t="shared" si="20"/>
        <v>7000</v>
      </c>
      <c r="G43" s="31">
        <f t="shared" si="25"/>
        <v>6385.0199866438379</v>
      </c>
      <c r="H43" s="31"/>
      <c r="I43" s="31">
        <f t="shared" si="21"/>
        <v>5852.9349877568493</v>
      </c>
      <c r="J43" s="31">
        <v>-8513.3599821917815</v>
      </c>
      <c r="K43" s="31">
        <f t="shared" si="22"/>
        <v>3724.5949922089058</v>
      </c>
      <c r="L43" s="32">
        <f t="shared" si="26"/>
        <v>12960.116046726876</v>
      </c>
      <c r="M43" s="31">
        <v>5863.8571354000014</v>
      </c>
      <c r="N43" s="31">
        <v>5852.9349877568493</v>
      </c>
      <c r="O43" s="31">
        <f t="shared" si="23"/>
        <v>10.92214764315213</v>
      </c>
      <c r="P43" s="31">
        <v>0</v>
      </c>
      <c r="Q43" s="31">
        <v>63.287460199774266</v>
      </c>
      <c r="R43" s="33">
        <f t="shared" si="24"/>
        <v>13034.325654569802</v>
      </c>
    </row>
    <row r="44" spans="1:18" s="34" customFormat="1" ht="15.75" x14ac:dyDescent="0.25">
      <c r="A44" s="5">
        <f t="shared" si="3"/>
        <v>37</v>
      </c>
      <c r="B44" s="26" t="s">
        <v>5</v>
      </c>
      <c r="C44" s="28">
        <f t="shared" si="27"/>
        <v>7000</v>
      </c>
      <c r="D44" s="29">
        <f>+'[5]Annexe X - VentilationMens p.2'!D44</f>
        <v>11000</v>
      </c>
      <c r="E44" s="29">
        <f>+'[5]Annexe X - VentilationMens p.2'!E44</f>
        <v>-14000</v>
      </c>
      <c r="F44" s="30">
        <f t="shared" si="20"/>
        <v>4000</v>
      </c>
      <c r="G44" s="31">
        <f t="shared" si="25"/>
        <v>3724.5949922089058</v>
      </c>
      <c r="H44" s="31"/>
      <c r="I44" s="31">
        <f t="shared" si="21"/>
        <v>5852.9349877568493</v>
      </c>
      <c r="J44" s="31">
        <v>-7449.1899844178079</v>
      </c>
      <c r="K44" s="31">
        <f t="shared" si="22"/>
        <v>2128.3399955479472</v>
      </c>
      <c r="L44" s="32">
        <f t="shared" si="26"/>
        <v>13034.325654569802</v>
      </c>
      <c r="M44" s="31">
        <v>5863.8571354000014</v>
      </c>
      <c r="N44" s="31">
        <v>5852.9349877568493</v>
      </c>
      <c r="O44" s="31">
        <f t="shared" si="23"/>
        <v>10.92214764315213</v>
      </c>
      <c r="P44" s="31">
        <v>0</v>
      </c>
      <c r="Q44" s="31">
        <v>70.128555746621586</v>
      </c>
      <c r="R44" s="33">
        <f t="shared" si="24"/>
        <v>13115.376357959576</v>
      </c>
    </row>
    <row r="45" spans="1:18" s="34" customFormat="1" ht="15.75" x14ac:dyDescent="0.25">
      <c r="A45" s="5">
        <f t="shared" si="3"/>
        <v>38</v>
      </c>
      <c r="B45" s="26" t="s">
        <v>6</v>
      </c>
      <c r="C45" s="28">
        <f t="shared" si="27"/>
        <v>4000</v>
      </c>
      <c r="D45" s="29">
        <f>+'[5]Annexe X - VentilationMens p.2'!D45</f>
        <v>11000</v>
      </c>
      <c r="E45" s="29">
        <f>+'[5]Annexe X - VentilationMens p.2'!E45</f>
        <v>-10000</v>
      </c>
      <c r="F45" s="30">
        <f t="shared" si="20"/>
        <v>5000</v>
      </c>
      <c r="G45" s="31">
        <f t="shared" si="25"/>
        <v>2128.3399955479472</v>
      </c>
      <c r="H45" s="31"/>
      <c r="I45" s="31">
        <f t="shared" si="21"/>
        <v>5852.9349877568493</v>
      </c>
      <c r="J45" s="31">
        <v>-5320.8499888698625</v>
      </c>
      <c r="K45" s="31">
        <f t="shared" si="22"/>
        <v>2660.424994434934</v>
      </c>
      <c r="L45" s="32">
        <f t="shared" si="26"/>
        <v>13115.376357959576</v>
      </c>
      <c r="M45" s="31">
        <v>5863.8571354000014</v>
      </c>
      <c r="N45" s="31">
        <v>5852.9349877568493</v>
      </c>
      <c r="O45" s="31">
        <f t="shared" si="23"/>
        <v>10.92214764315213</v>
      </c>
      <c r="P45" s="31">
        <v>0</v>
      </c>
      <c r="Q45" s="31">
        <v>67.92469547066149</v>
      </c>
      <c r="R45" s="33">
        <f t="shared" si="24"/>
        <v>13194.22320107339</v>
      </c>
    </row>
    <row r="46" spans="1:18" s="34" customFormat="1" ht="15.75" x14ac:dyDescent="0.25">
      <c r="A46" s="5">
        <f t="shared" si="3"/>
        <v>39</v>
      </c>
      <c r="B46" s="26" t="s">
        <v>7</v>
      </c>
      <c r="C46" s="28">
        <f t="shared" si="27"/>
        <v>5000</v>
      </c>
      <c r="D46" s="29">
        <f>+'[5]Annexe X - VentilationMens p.2'!D46</f>
        <v>11000</v>
      </c>
      <c r="E46" s="29">
        <f>+'[5]Annexe X - VentilationMens p.2'!E46</f>
        <v>-10000</v>
      </c>
      <c r="F46" s="30">
        <f t="shared" si="20"/>
        <v>6000</v>
      </c>
      <c r="G46" s="31">
        <f t="shared" si="25"/>
        <v>2660.424994434934</v>
      </c>
      <c r="H46" s="31"/>
      <c r="I46" s="31">
        <f t="shared" si="21"/>
        <v>5852.9349877568493</v>
      </c>
      <c r="J46" s="31">
        <v>-5320.8499888698625</v>
      </c>
      <c r="K46" s="31">
        <f t="shared" si="22"/>
        <v>3192.5099933219208</v>
      </c>
      <c r="L46" s="32">
        <f t="shared" si="26"/>
        <v>13194.22320107339</v>
      </c>
      <c r="M46" s="31">
        <v>5863.8571354000014</v>
      </c>
      <c r="N46" s="31">
        <v>5852.9349877568493</v>
      </c>
      <c r="O46" s="31">
        <f t="shared" si="23"/>
        <v>10.92214764315213</v>
      </c>
      <c r="P46" s="31">
        <v>0</v>
      </c>
      <c r="Q46" s="31">
        <v>70.249148226078844</v>
      </c>
      <c r="R46" s="33">
        <f t="shared" si="24"/>
        <v>13275.394496942621</v>
      </c>
    </row>
    <row r="47" spans="1:18" s="34" customFormat="1" ht="15.75" x14ac:dyDescent="0.25">
      <c r="A47" s="5">
        <f t="shared" si="3"/>
        <v>40</v>
      </c>
      <c r="B47" s="26" t="s">
        <v>8</v>
      </c>
      <c r="C47" s="28">
        <f t="shared" si="27"/>
        <v>6000</v>
      </c>
      <c r="D47" s="29">
        <f>+'[5]Annexe X - VentilationMens p.2'!D47</f>
        <v>11000</v>
      </c>
      <c r="E47" s="29">
        <f>+'[5]Annexe X - VentilationMens p.2'!E47</f>
        <v>-8000</v>
      </c>
      <c r="F47" s="30">
        <f t="shared" si="20"/>
        <v>9000</v>
      </c>
      <c r="G47" s="31">
        <f t="shared" si="25"/>
        <v>3192.5099933219208</v>
      </c>
      <c r="H47" s="31"/>
      <c r="I47" s="31">
        <f t="shared" si="21"/>
        <v>5852.9349877568493</v>
      </c>
      <c r="J47" s="31">
        <v>-4256.6799910958907</v>
      </c>
      <c r="K47" s="31">
        <f t="shared" si="22"/>
        <v>4788.7649899828793</v>
      </c>
      <c r="L47" s="32">
        <f t="shared" si="26"/>
        <v>13275.394496942621</v>
      </c>
      <c r="M47" s="31">
        <v>5863.8571354000014</v>
      </c>
      <c r="N47" s="31">
        <v>5852.9349877568493</v>
      </c>
      <c r="O47" s="31">
        <f t="shared" si="23"/>
        <v>10.92214764315213</v>
      </c>
      <c r="P47" s="31">
        <v>0</v>
      </c>
      <c r="Q47" s="31">
        <v>68.041397870136265</v>
      </c>
      <c r="R47" s="33">
        <f t="shared" si="24"/>
        <v>13354.35804245591</v>
      </c>
    </row>
    <row r="48" spans="1:18" s="34" customFormat="1" ht="15.75" x14ac:dyDescent="0.25">
      <c r="A48" s="5">
        <f t="shared" si="3"/>
        <v>41</v>
      </c>
      <c r="B48" s="26" t="s">
        <v>9</v>
      </c>
      <c r="C48" s="28">
        <f t="shared" si="27"/>
        <v>9000</v>
      </c>
      <c r="D48" s="29">
        <f>+'[5]Annexe X - VentilationMens p.2'!D48</f>
        <v>11000</v>
      </c>
      <c r="E48" s="29">
        <f>+'[5]Annexe X - VentilationMens p.2'!E48</f>
        <v>-8000</v>
      </c>
      <c r="F48" s="30">
        <f t="shared" si="20"/>
        <v>12000</v>
      </c>
      <c r="G48" s="31">
        <f t="shared" si="25"/>
        <v>4788.7649899828793</v>
      </c>
      <c r="H48" s="31"/>
      <c r="I48" s="31">
        <f t="shared" si="21"/>
        <v>5852.9349877568493</v>
      </c>
      <c r="J48" s="31">
        <v>-4256.6799910958907</v>
      </c>
      <c r="K48" s="31">
        <f t="shared" si="22"/>
        <v>6385.0199866438379</v>
      </c>
      <c r="L48" s="32">
        <f t="shared" si="26"/>
        <v>13354.35804245591</v>
      </c>
      <c r="M48" s="31">
        <v>5863.8571354000014</v>
      </c>
      <c r="N48" s="31">
        <v>5852.9349877568493</v>
      </c>
      <c r="O48" s="31">
        <f t="shared" si="23"/>
        <v>10.92214764315213</v>
      </c>
      <c r="P48" s="31">
        <v>0</v>
      </c>
      <c r="Q48" s="31">
        <v>70.369740705536117</v>
      </c>
      <c r="R48" s="33">
        <f t="shared" si="24"/>
        <v>13435.649930804599</v>
      </c>
    </row>
    <row r="49" spans="1:18" s="34" customFormat="1" ht="15.75" x14ac:dyDescent="0.25">
      <c r="A49" s="5">
        <f t="shared" si="3"/>
        <v>42</v>
      </c>
      <c r="B49" s="26" t="s">
        <v>10</v>
      </c>
      <c r="C49" s="28">
        <f t="shared" si="27"/>
        <v>12000</v>
      </c>
      <c r="D49" s="29">
        <f>+'[5]Annexe X - VentilationMens p.2'!D49</f>
        <v>11000</v>
      </c>
      <c r="E49" s="29">
        <f>+'[5]Annexe X - VentilationMens p.2'!E49</f>
        <v>-8000</v>
      </c>
      <c r="F49" s="30">
        <f t="shared" si="20"/>
        <v>15000</v>
      </c>
      <c r="G49" s="31">
        <f t="shared" si="25"/>
        <v>6385.0199866438379</v>
      </c>
      <c r="H49" s="31"/>
      <c r="I49" s="31">
        <f t="shared" si="21"/>
        <v>5852.9349877568493</v>
      </c>
      <c r="J49" s="31">
        <v>-4256.6799910958907</v>
      </c>
      <c r="K49" s="31">
        <f t="shared" si="22"/>
        <v>7981.2749833047965</v>
      </c>
      <c r="L49" s="32">
        <f t="shared" si="26"/>
        <v>13435.649930804599</v>
      </c>
      <c r="M49" s="31">
        <v>5863.8571354000014</v>
      </c>
      <c r="N49" s="31">
        <v>5852.9349877568493</v>
      </c>
      <c r="O49" s="31">
        <f t="shared" si="23"/>
        <v>10.92214764315213</v>
      </c>
      <c r="P49" s="31">
        <v>0</v>
      </c>
      <c r="Q49" s="31">
        <v>70.430036945264746</v>
      </c>
      <c r="R49" s="33">
        <f t="shared" si="24"/>
        <v>13517.002115393016</v>
      </c>
    </row>
    <row r="50" spans="1:18" s="34" customFormat="1" ht="15.75" x14ac:dyDescent="0.25">
      <c r="A50" s="5">
        <f t="shared" si="3"/>
        <v>43</v>
      </c>
      <c r="B50" s="26" t="s">
        <v>11</v>
      </c>
      <c r="C50" s="28">
        <f t="shared" si="27"/>
        <v>15000</v>
      </c>
      <c r="D50" s="29">
        <f>+'[5]Annexe X - VentilationMens p.2'!D50</f>
        <v>11000</v>
      </c>
      <c r="E50" s="29">
        <f>+'[5]Annexe X - VentilationMens p.2'!E50</f>
        <v>-8000</v>
      </c>
      <c r="F50" s="30">
        <f t="shared" si="20"/>
        <v>18000</v>
      </c>
      <c r="G50" s="31">
        <f t="shared" si="25"/>
        <v>7981.2749833047965</v>
      </c>
      <c r="H50" s="31"/>
      <c r="I50" s="31">
        <f t="shared" si="21"/>
        <v>5852.9349877568493</v>
      </c>
      <c r="J50" s="31">
        <v>-4256.6799910958907</v>
      </c>
      <c r="K50" s="31">
        <f t="shared" si="22"/>
        <v>9577.529979965755</v>
      </c>
      <c r="L50" s="32">
        <f t="shared" si="26"/>
        <v>13517.002115393016</v>
      </c>
      <c r="M50" s="31">
        <v>5863.8571354000014</v>
      </c>
      <c r="N50" s="31">
        <v>5852.9349877568493</v>
      </c>
      <c r="O50" s="31">
        <f t="shared" si="23"/>
        <v>10.92214764315213</v>
      </c>
      <c r="P50" s="31">
        <v>0</v>
      </c>
      <c r="Q50" s="31">
        <v>68.216451469348428</v>
      </c>
      <c r="R50" s="33">
        <f t="shared" si="24"/>
        <v>13596.140714505516</v>
      </c>
    </row>
    <row r="51" spans="1:18" s="34" customFormat="1" ht="15.75" x14ac:dyDescent="0.25">
      <c r="A51" s="5">
        <f t="shared" si="3"/>
        <v>44</v>
      </c>
      <c r="B51" s="35" t="s">
        <v>12</v>
      </c>
      <c r="C51" s="36">
        <f>+C39</f>
        <v>21000</v>
      </c>
      <c r="D51" s="37">
        <f>SUM(D39:D50)</f>
        <v>129000</v>
      </c>
      <c r="E51" s="37">
        <f>SUM(E39:E50)</f>
        <v>-132000</v>
      </c>
      <c r="F51" s="38">
        <f>+C51+D51+E51</f>
        <v>18000</v>
      </c>
      <c r="G51" s="39">
        <f>+G39</f>
        <v>10920</v>
      </c>
      <c r="H51" s="39">
        <f>+H39</f>
        <v>253.78497662671285</v>
      </c>
      <c r="I51" s="39">
        <f>SUM(I39:I50)</f>
        <v>68638.964856421211</v>
      </c>
      <c r="J51" s="39">
        <f>SUM(J39:J50)</f>
        <v>-70235.219853082221</v>
      </c>
      <c r="K51" s="39">
        <f>+G51+H51+I51+J51</f>
        <v>9577.5299799657078</v>
      </c>
      <c r="L51" s="40">
        <f>+L39</f>
        <v>12894.418375684942</v>
      </c>
      <c r="M51" s="39">
        <f>SUM(M39:M50)</f>
        <v>68767.051860600011</v>
      </c>
      <c r="N51" s="39">
        <f>SUM(N39:N50)</f>
        <v>68638.964856421211</v>
      </c>
      <c r="O51" s="39">
        <f>SUM(O39:O50)</f>
        <v>128.0870041787839</v>
      </c>
      <c r="P51" s="39">
        <f>SUM(P39:P50)</f>
        <v>-253.78497662671285</v>
      </c>
      <c r="Q51" s="39">
        <f>SUM(Q39:Q50)</f>
        <v>827.4203112685035</v>
      </c>
      <c r="R51" s="41">
        <f>+R50</f>
        <v>13596.140714505516</v>
      </c>
    </row>
    <row r="52" spans="1:18" s="53" customFormat="1" ht="12.75" x14ac:dyDescent="0.2">
      <c r="A52" s="5">
        <f t="shared" si="3"/>
        <v>45</v>
      </c>
      <c r="B52" s="42" t="s">
        <v>36</v>
      </c>
      <c r="C52" s="43"/>
      <c r="D52" s="44"/>
      <c r="E52" s="45"/>
      <c r="F52" s="46"/>
      <c r="G52" s="47">
        <f>G39/C39*100</f>
        <v>52</v>
      </c>
      <c r="H52" s="48"/>
      <c r="I52" s="47">
        <f>I51/D51*100</f>
        <v>53.208499888698611</v>
      </c>
      <c r="J52" s="47">
        <f>J51/E51*100</f>
        <v>53.208499888698654</v>
      </c>
      <c r="K52" s="48">
        <f>K39/F39*100</f>
        <v>53.208499888698633</v>
      </c>
      <c r="L52" s="49"/>
      <c r="M52" s="47">
        <f>M51/D51*100</f>
        <v>53.307792140000011</v>
      </c>
      <c r="N52" s="47">
        <f>N51/D51*100</f>
        <v>53.208499888698611</v>
      </c>
      <c r="O52" s="50"/>
      <c r="P52" s="51"/>
      <c r="Q52" s="51"/>
      <c r="R52" s="52"/>
    </row>
    <row r="53" spans="1:18" s="34" customFormat="1" ht="15.75" x14ac:dyDescent="0.25">
      <c r="A53" s="5">
        <f t="shared" si="3"/>
        <v>46</v>
      </c>
      <c r="B53" s="26">
        <v>2024</v>
      </c>
      <c r="C53" s="28"/>
      <c r="D53" s="29"/>
      <c r="E53" s="29"/>
      <c r="F53" s="30"/>
      <c r="G53" s="32"/>
      <c r="H53" s="31"/>
      <c r="I53" s="31"/>
      <c r="J53" s="31"/>
      <c r="K53" s="31"/>
      <c r="L53" s="32"/>
      <c r="M53" s="31"/>
      <c r="N53" s="31"/>
      <c r="O53" s="31"/>
      <c r="P53" s="31"/>
      <c r="Q53" s="31"/>
      <c r="R53" s="33"/>
    </row>
    <row r="54" spans="1:18" s="34" customFormat="1" ht="15.75" x14ac:dyDescent="0.25">
      <c r="A54" s="5">
        <f>+A53+1</f>
        <v>47</v>
      </c>
      <c r="B54" s="26" t="s">
        <v>0</v>
      </c>
      <c r="C54" s="28">
        <f>+F50</f>
        <v>18000</v>
      </c>
      <c r="D54" s="29">
        <f>+'[5]Annexe X - VentilationMens p.2'!D54</f>
        <v>11000</v>
      </c>
      <c r="E54" s="29">
        <f>+'[5]Annexe X - VentilationMens p.2'!E54</f>
        <v>-8000</v>
      </c>
      <c r="F54" s="30">
        <f t="shared" ref="F54:F65" si="28">SUM(C54:E54)</f>
        <v>21000</v>
      </c>
      <c r="G54" s="31">
        <f>+K50</f>
        <v>9577.529979965755</v>
      </c>
      <c r="H54" s="31">
        <v>1930.1218054758726</v>
      </c>
      <c r="I54" s="31">
        <f t="shared" ref="I54:I65" si="29">+N54</f>
        <v>7032.4538688809935</v>
      </c>
      <c r="J54" s="31">
        <v>-5114.5119046407226</v>
      </c>
      <c r="K54" s="31">
        <f t="shared" ref="K54:K65" si="30">SUM(G54:J54)</f>
        <v>13425.593749681899</v>
      </c>
      <c r="L54" s="32">
        <f>+R51</f>
        <v>13596.140714505516</v>
      </c>
      <c r="M54" s="31">
        <v>5965.8882495559628</v>
      </c>
      <c r="N54" s="31">
        <v>7032.4538688809935</v>
      </c>
      <c r="O54" s="31">
        <f>+M54-N54</f>
        <v>-1066.5656193250306</v>
      </c>
      <c r="P54" s="31">
        <f>-H54</f>
        <v>-1930.1218054758726</v>
      </c>
      <c r="Q54" s="31">
        <v>75.058146684187975</v>
      </c>
      <c r="R54" s="33">
        <f>+O54+Q54+P54+L54</f>
        <v>10674.511436388801</v>
      </c>
    </row>
    <row r="55" spans="1:18" s="34" customFormat="1" ht="15.75" x14ac:dyDescent="0.25">
      <c r="A55" s="5">
        <f t="shared" si="3"/>
        <v>48</v>
      </c>
      <c r="B55" s="26" t="s">
        <v>1</v>
      </c>
      <c r="C55" s="28">
        <f>+F54</f>
        <v>21000</v>
      </c>
      <c r="D55" s="29">
        <f>+'[5]Annexe X - VentilationMens p.2'!D55</f>
        <v>11000</v>
      </c>
      <c r="E55" s="29">
        <f>+'[5]Annexe X - VentilationMens p.2'!E55</f>
        <v>-10000</v>
      </c>
      <c r="F55" s="30">
        <f t="shared" si="28"/>
        <v>22000</v>
      </c>
      <c r="G55" s="31">
        <f>+K54</f>
        <v>13425.593749681899</v>
      </c>
      <c r="H55" s="31"/>
      <c r="I55" s="31">
        <f t="shared" si="29"/>
        <v>7032.4538688809935</v>
      </c>
      <c r="J55" s="31">
        <v>-6393.1398808009035</v>
      </c>
      <c r="K55" s="31">
        <f t="shared" si="30"/>
        <v>14064.907737761991</v>
      </c>
      <c r="L55" s="32">
        <f>+R54</f>
        <v>10674.511436388801</v>
      </c>
      <c r="M55" s="31">
        <v>5965.8882495559628</v>
      </c>
      <c r="N55" s="31">
        <v>7032.4538688809935</v>
      </c>
      <c r="O55" s="31">
        <f t="shared" ref="O55:O65" si="31">+M55-N55</f>
        <v>-1066.5656193250306</v>
      </c>
      <c r="P55" s="31">
        <v>0</v>
      </c>
      <c r="Q55" s="31">
        <v>50.929125910247095</v>
      </c>
      <c r="R55" s="33">
        <f t="shared" ref="R55:R65" si="32">+O55+Q55+P55+L55</f>
        <v>9658.8749429740164</v>
      </c>
    </row>
    <row r="56" spans="1:18" s="34" customFormat="1" ht="15.75" x14ac:dyDescent="0.25">
      <c r="A56" s="5">
        <f t="shared" si="3"/>
        <v>49</v>
      </c>
      <c r="B56" s="26" t="s">
        <v>2</v>
      </c>
      <c r="C56" s="28">
        <f>+F55</f>
        <v>22000</v>
      </c>
      <c r="D56" s="29">
        <f>+'[5]Annexe X - VentilationMens p.2'!D56</f>
        <v>11000</v>
      </c>
      <c r="E56" s="29">
        <f>+'[5]Annexe X - VentilationMens p.2'!E56</f>
        <v>-14000</v>
      </c>
      <c r="F56" s="30">
        <f t="shared" si="28"/>
        <v>19000</v>
      </c>
      <c r="G56" s="31">
        <f t="shared" ref="G56:G65" si="33">+K55</f>
        <v>14064.907737761991</v>
      </c>
      <c r="H56" s="31"/>
      <c r="I56" s="31">
        <f t="shared" si="29"/>
        <v>7032.4538688809935</v>
      </c>
      <c r="J56" s="31">
        <v>-8950.3958331212652</v>
      </c>
      <c r="K56" s="31">
        <f t="shared" si="30"/>
        <v>12146.965773521717</v>
      </c>
      <c r="L56" s="32">
        <f t="shared" ref="L56:L65" si="34">+R55</f>
        <v>9658.8749429740164</v>
      </c>
      <c r="M56" s="31">
        <v>5965.8882495559628</v>
      </c>
      <c r="N56" s="31">
        <v>7032.4538688809935</v>
      </c>
      <c r="O56" s="31">
        <f t="shared" si="31"/>
        <v>-1066.5656193250306</v>
      </c>
      <c r="P56" s="31">
        <v>0</v>
      </c>
      <c r="Q56" s="31">
        <v>46.738736802397035</v>
      </c>
      <c r="R56" s="33">
        <f t="shared" si="32"/>
        <v>8639.0480604513832</v>
      </c>
    </row>
    <row r="57" spans="1:18" s="34" customFormat="1" ht="15.75" x14ac:dyDescent="0.25">
      <c r="A57" s="5">
        <f t="shared" si="3"/>
        <v>50</v>
      </c>
      <c r="B57" s="26" t="s">
        <v>3</v>
      </c>
      <c r="C57" s="28">
        <f t="shared" ref="C57:C65" si="35">+F56</f>
        <v>19000</v>
      </c>
      <c r="D57" s="29">
        <f>+'[5]Annexe X - VentilationMens p.2'!D57</f>
        <v>11000</v>
      </c>
      <c r="E57" s="29">
        <f>+'[5]Annexe X - VentilationMens p.2'!E57</f>
        <v>-18000</v>
      </c>
      <c r="F57" s="30">
        <f t="shared" si="28"/>
        <v>12000</v>
      </c>
      <c r="G57" s="31">
        <f t="shared" si="33"/>
        <v>12146.965773521717</v>
      </c>
      <c r="H57" s="31"/>
      <c r="I57" s="31">
        <f t="shared" si="29"/>
        <v>7032.4538688809935</v>
      </c>
      <c r="J57" s="31">
        <v>-11507.651785441625</v>
      </c>
      <c r="K57" s="31">
        <f t="shared" si="30"/>
        <v>7671.7678569610853</v>
      </c>
      <c r="L57" s="32">
        <f t="shared" si="34"/>
        <v>8639.0480604513832</v>
      </c>
      <c r="M57" s="31">
        <v>5965.8882495559628</v>
      </c>
      <c r="N57" s="31">
        <v>7032.4538688809935</v>
      </c>
      <c r="O57" s="31">
        <f t="shared" si="31"/>
        <v>-1066.5656193250306</v>
      </c>
      <c r="P57" s="31">
        <v>0</v>
      </c>
      <c r="Q57" s="31">
        <v>40.850710164205424</v>
      </c>
      <c r="R57" s="33">
        <f t="shared" si="32"/>
        <v>7613.3331512905579</v>
      </c>
    </row>
    <row r="58" spans="1:18" s="34" customFormat="1" ht="15.75" x14ac:dyDescent="0.25">
      <c r="A58" s="5">
        <f t="shared" si="3"/>
        <v>51</v>
      </c>
      <c r="B58" s="26" t="s">
        <v>4</v>
      </c>
      <c r="C58" s="28">
        <f t="shared" si="35"/>
        <v>12000</v>
      </c>
      <c r="D58" s="29">
        <f>+'[5]Annexe X - VentilationMens p.2'!D58</f>
        <v>11000</v>
      </c>
      <c r="E58" s="29">
        <f>+'[5]Annexe X - VentilationMens p.2'!E58</f>
        <v>-16000</v>
      </c>
      <c r="F58" s="30">
        <f t="shared" si="28"/>
        <v>7000</v>
      </c>
      <c r="G58" s="31">
        <f t="shared" si="33"/>
        <v>7671.7678569610853</v>
      </c>
      <c r="H58" s="31"/>
      <c r="I58" s="31">
        <f t="shared" si="29"/>
        <v>7032.4538688809935</v>
      </c>
      <c r="J58" s="31">
        <v>-10229.023809281445</v>
      </c>
      <c r="K58" s="31">
        <f t="shared" si="30"/>
        <v>4475.1979165606335</v>
      </c>
      <c r="L58" s="32">
        <f t="shared" si="34"/>
        <v>7613.3331512905579</v>
      </c>
      <c r="M58" s="31">
        <v>5965.8882495559628</v>
      </c>
      <c r="N58" s="31">
        <v>7032.4538688809935</v>
      </c>
      <c r="O58" s="31">
        <f t="shared" si="31"/>
        <v>-1066.5656193250306</v>
      </c>
      <c r="P58" s="31">
        <v>0</v>
      </c>
      <c r="Q58" s="31">
        <v>31.57919802349636</v>
      </c>
      <c r="R58" s="33">
        <f t="shared" si="32"/>
        <v>6578.3467299890235</v>
      </c>
    </row>
    <row r="59" spans="1:18" s="34" customFormat="1" ht="15.75" x14ac:dyDescent="0.25">
      <c r="A59" s="5">
        <f t="shared" si="3"/>
        <v>52</v>
      </c>
      <c r="B59" s="26" t="s">
        <v>5</v>
      </c>
      <c r="C59" s="28">
        <f t="shared" si="35"/>
        <v>7000</v>
      </c>
      <c r="D59" s="29">
        <f>+'[5]Annexe X - VentilationMens p.2'!D59</f>
        <v>11000</v>
      </c>
      <c r="E59" s="29">
        <f>+'[5]Annexe X - VentilationMens p.2'!E59</f>
        <v>-14000</v>
      </c>
      <c r="F59" s="30">
        <f t="shared" si="28"/>
        <v>4000</v>
      </c>
      <c r="G59" s="31">
        <f t="shared" si="33"/>
        <v>4475.1979165606335</v>
      </c>
      <c r="H59" s="31"/>
      <c r="I59" s="31">
        <f t="shared" si="29"/>
        <v>7032.4538688809935</v>
      </c>
      <c r="J59" s="31">
        <v>-8950.3958331212652</v>
      </c>
      <c r="K59" s="31">
        <f t="shared" si="30"/>
        <v>2557.2559523203618</v>
      </c>
      <c r="L59" s="32">
        <f t="shared" si="34"/>
        <v>6578.3467299890235</v>
      </c>
      <c r="M59" s="31">
        <v>5965.8882495559628</v>
      </c>
      <c r="N59" s="31">
        <v>7032.4538688809935</v>
      </c>
      <c r="O59" s="31">
        <f t="shared" si="31"/>
        <v>-1066.5656193250306</v>
      </c>
      <c r="P59" s="31">
        <v>0</v>
      </c>
      <c r="Q59" s="31">
        <v>29.074656887822208</v>
      </c>
      <c r="R59" s="33">
        <f t="shared" si="32"/>
        <v>5540.855767551815</v>
      </c>
    </row>
    <row r="60" spans="1:18" s="34" customFormat="1" ht="15.75" x14ac:dyDescent="0.25">
      <c r="A60" s="5">
        <f t="shared" si="3"/>
        <v>53</v>
      </c>
      <c r="B60" s="26" t="s">
        <v>6</v>
      </c>
      <c r="C60" s="28">
        <f t="shared" si="35"/>
        <v>4000</v>
      </c>
      <c r="D60" s="29">
        <f>+'[5]Annexe X - VentilationMens p.2'!D60</f>
        <v>12000</v>
      </c>
      <c r="E60" s="29">
        <f>+'[5]Annexe X - VentilationMens p.2'!E60</f>
        <v>-10000</v>
      </c>
      <c r="F60" s="30">
        <f t="shared" si="28"/>
        <v>6000</v>
      </c>
      <c r="G60" s="31">
        <f t="shared" si="33"/>
        <v>2557.2559523203618</v>
      </c>
      <c r="H60" s="31"/>
      <c r="I60" s="31">
        <f t="shared" si="29"/>
        <v>7671.7678569610844</v>
      </c>
      <c r="J60" s="31">
        <v>-6393.1398808009035</v>
      </c>
      <c r="K60" s="31">
        <f t="shared" si="30"/>
        <v>3835.8839284805435</v>
      </c>
      <c r="L60" s="32">
        <f t="shared" si="34"/>
        <v>5540.855767551815</v>
      </c>
      <c r="M60" s="31">
        <v>6508.241726788322</v>
      </c>
      <c r="N60" s="31">
        <v>7671.7678569610844</v>
      </c>
      <c r="O60" s="31">
        <f t="shared" si="31"/>
        <v>-1163.5261301727624</v>
      </c>
      <c r="P60" s="31">
        <v>0</v>
      </c>
      <c r="Q60" s="31">
        <v>21.920666226487839</v>
      </c>
      <c r="R60" s="33">
        <f t="shared" si="32"/>
        <v>4399.2503036055405</v>
      </c>
    </row>
    <row r="61" spans="1:18" s="34" customFormat="1" ht="15.75" x14ac:dyDescent="0.25">
      <c r="A61" s="5">
        <f t="shared" si="3"/>
        <v>54</v>
      </c>
      <c r="B61" s="26" t="s">
        <v>7</v>
      </c>
      <c r="C61" s="28">
        <f t="shared" si="35"/>
        <v>6000</v>
      </c>
      <c r="D61" s="29">
        <f>+'[5]Annexe X - VentilationMens p.2'!D61</f>
        <v>12000</v>
      </c>
      <c r="E61" s="29">
        <f>+'[5]Annexe X - VentilationMens p.2'!E61</f>
        <v>-10000</v>
      </c>
      <c r="F61" s="30">
        <f t="shared" si="28"/>
        <v>8000</v>
      </c>
      <c r="G61" s="31">
        <f t="shared" si="33"/>
        <v>3835.8839284805435</v>
      </c>
      <c r="H61" s="31"/>
      <c r="I61" s="31">
        <f t="shared" si="29"/>
        <v>7671.7678569610844</v>
      </c>
      <c r="J61" s="31">
        <v>-6393.1398808009035</v>
      </c>
      <c r="K61" s="31">
        <f t="shared" si="30"/>
        <v>5114.5119046407235</v>
      </c>
      <c r="L61" s="32">
        <f t="shared" si="34"/>
        <v>4399.2503036055405</v>
      </c>
      <c r="M61" s="31">
        <v>6508.241726788322</v>
      </c>
      <c r="N61" s="31">
        <v>7671.7678569610844</v>
      </c>
      <c r="O61" s="31">
        <f t="shared" si="31"/>
        <v>-1163.5261301727624</v>
      </c>
      <c r="P61" s="31">
        <v>0</v>
      </c>
      <c r="Q61" s="31">
        <v>16.22805331358596</v>
      </c>
      <c r="R61" s="33">
        <f t="shared" si="32"/>
        <v>3251.952226746364</v>
      </c>
    </row>
    <row r="62" spans="1:18" s="34" customFormat="1" ht="15.75" x14ac:dyDescent="0.25">
      <c r="A62" s="5">
        <f t="shared" si="3"/>
        <v>55</v>
      </c>
      <c r="B62" s="26" t="s">
        <v>8</v>
      </c>
      <c r="C62" s="28">
        <f t="shared" si="35"/>
        <v>8000</v>
      </c>
      <c r="D62" s="29">
        <f>+'[5]Annexe X - VentilationMens p.2'!D62</f>
        <v>12000</v>
      </c>
      <c r="E62" s="29">
        <f>+'[5]Annexe X - VentilationMens p.2'!E62</f>
        <v>-8000</v>
      </c>
      <c r="F62" s="30">
        <f t="shared" si="28"/>
        <v>12000</v>
      </c>
      <c r="G62" s="31">
        <f t="shared" si="33"/>
        <v>5114.5119046407235</v>
      </c>
      <c r="H62" s="31"/>
      <c r="I62" s="31">
        <f t="shared" si="29"/>
        <v>7671.7678569610844</v>
      </c>
      <c r="J62" s="31">
        <v>-5114.5119046407226</v>
      </c>
      <c r="K62" s="31">
        <f t="shared" si="30"/>
        <v>7671.7678569610844</v>
      </c>
      <c r="L62" s="32">
        <f t="shared" si="34"/>
        <v>3251.952226746364</v>
      </c>
      <c r="M62" s="31">
        <v>6508.241726788322</v>
      </c>
      <c r="N62" s="31">
        <v>7671.7678569610844</v>
      </c>
      <c r="O62" s="31">
        <f t="shared" si="31"/>
        <v>-1163.5261301727624</v>
      </c>
      <c r="P62" s="31">
        <v>0</v>
      </c>
      <c r="Q62" s="31">
        <v>9.4884692191624325</v>
      </c>
      <c r="R62" s="33">
        <f t="shared" si="32"/>
        <v>2097.9145657927638</v>
      </c>
    </row>
    <row r="63" spans="1:18" s="34" customFormat="1" ht="15.75" x14ac:dyDescent="0.25">
      <c r="A63" s="5">
        <f t="shared" si="3"/>
        <v>56</v>
      </c>
      <c r="B63" s="26" t="s">
        <v>9</v>
      </c>
      <c r="C63" s="28">
        <f t="shared" si="35"/>
        <v>12000</v>
      </c>
      <c r="D63" s="29">
        <f>+'[5]Annexe X - VentilationMens p.2'!D63</f>
        <v>12000</v>
      </c>
      <c r="E63" s="29">
        <f>+'[5]Annexe X - VentilationMens p.2'!E63</f>
        <v>-8000</v>
      </c>
      <c r="F63" s="30">
        <f t="shared" si="28"/>
        <v>16000</v>
      </c>
      <c r="G63" s="31">
        <f t="shared" si="33"/>
        <v>7671.7678569610844</v>
      </c>
      <c r="H63" s="31"/>
      <c r="I63" s="31">
        <f t="shared" si="29"/>
        <v>7671.7678569610844</v>
      </c>
      <c r="J63" s="31">
        <v>-5114.5119046407226</v>
      </c>
      <c r="K63" s="31">
        <f t="shared" si="30"/>
        <v>10229.023809281447</v>
      </c>
      <c r="L63" s="32">
        <f t="shared" si="34"/>
        <v>2097.9145657927638</v>
      </c>
      <c r="M63" s="31">
        <v>6508.241726788322</v>
      </c>
      <c r="N63" s="31">
        <v>7671.7678569610844</v>
      </c>
      <c r="O63" s="31">
        <f t="shared" si="31"/>
        <v>-1163.5261301727624</v>
      </c>
      <c r="P63" s="31">
        <v>0</v>
      </c>
      <c r="Q63" s="31">
        <v>3.3814497393497049</v>
      </c>
      <c r="R63" s="33">
        <f t="shared" si="32"/>
        <v>937.76988535935106</v>
      </c>
    </row>
    <row r="64" spans="1:18" s="34" customFormat="1" ht="15.75" x14ac:dyDescent="0.25">
      <c r="A64" s="5">
        <f t="shared" si="3"/>
        <v>57</v>
      </c>
      <c r="B64" s="26" t="s">
        <v>10</v>
      </c>
      <c r="C64" s="28">
        <f t="shared" si="35"/>
        <v>16000</v>
      </c>
      <c r="D64" s="29">
        <f>+'[5]Annexe X - VentilationMens p.2'!D64</f>
        <v>12000</v>
      </c>
      <c r="E64" s="29">
        <f>+'[5]Annexe X - VentilationMens p.2'!E64</f>
        <v>-8000</v>
      </c>
      <c r="F64" s="30">
        <f t="shared" si="28"/>
        <v>20000</v>
      </c>
      <c r="G64" s="31">
        <f t="shared" si="33"/>
        <v>10229.023809281447</v>
      </c>
      <c r="H64" s="31"/>
      <c r="I64" s="31">
        <f t="shared" si="29"/>
        <v>7671.7678569610844</v>
      </c>
      <c r="J64" s="31">
        <v>-5114.5119046407226</v>
      </c>
      <c r="K64" s="31">
        <f t="shared" si="30"/>
        <v>12786.279761601807</v>
      </c>
      <c r="L64" s="32">
        <f t="shared" si="34"/>
        <v>937.76988535935106</v>
      </c>
      <c r="M64" s="31">
        <v>6508.241726788322</v>
      </c>
      <c r="N64" s="31">
        <v>7671.7678569610844</v>
      </c>
      <c r="O64" s="31">
        <f t="shared" si="31"/>
        <v>-1163.5261301727624</v>
      </c>
      <c r="P64" s="31">
        <v>0</v>
      </c>
      <c r="Q64" s="31">
        <v>-3.0418520477684297</v>
      </c>
      <c r="R64" s="33">
        <f t="shared" si="32"/>
        <v>-228.7980968611796</v>
      </c>
    </row>
    <row r="65" spans="1:18" s="34" customFormat="1" ht="15.75" x14ac:dyDescent="0.25">
      <c r="A65" s="5">
        <f t="shared" si="3"/>
        <v>58</v>
      </c>
      <c r="B65" s="26" t="s">
        <v>11</v>
      </c>
      <c r="C65" s="28">
        <f t="shared" si="35"/>
        <v>20000</v>
      </c>
      <c r="D65" s="29">
        <f>+'[5]Annexe X - VentilationMens p.2'!D65</f>
        <v>12000</v>
      </c>
      <c r="E65" s="29">
        <f>+'[5]Annexe X - VentilationMens p.2'!E65</f>
        <v>-8000</v>
      </c>
      <c r="F65" s="30">
        <f t="shared" si="28"/>
        <v>24000</v>
      </c>
      <c r="G65" s="31">
        <f t="shared" si="33"/>
        <v>12786.279761601807</v>
      </c>
      <c r="H65" s="31"/>
      <c r="I65" s="31">
        <f t="shared" si="29"/>
        <v>7671.7678569610844</v>
      </c>
      <c r="J65" s="31">
        <v>-5114.5119046407226</v>
      </c>
      <c r="K65" s="31">
        <f t="shared" si="30"/>
        <v>15343.535713922167</v>
      </c>
      <c r="L65" s="32">
        <f t="shared" si="34"/>
        <v>-228.7980968611796</v>
      </c>
      <c r="M65" s="31">
        <v>6508.241726788322</v>
      </c>
      <c r="N65" s="31">
        <v>7671.7678569610844</v>
      </c>
      <c r="O65" s="31">
        <f t="shared" si="31"/>
        <v>-1163.5261301727624</v>
      </c>
      <c r="P65" s="31">
        <v>0</v>
      </c>
      <c r="Q65" s="31">
        <v>-9.1598262918256808</v>
      </c>
      <c r="R65" s="33">
        <f t="shared" si="32"/>
        <v>-1401.4840533257677</v>
      </c>
    </row>
    <row r="66" spans="1:18" s="34" customFormat="1" ht="15.75" x14ac:dyDescent="0.25">
      <c r="A66" s="5">
        <f t="shared" si="3"/>
        <v>59</v>
      </c>
      <c r="B66" s="35" t="s">
        <v>12</v>
      </c>
      <c r="C66" s="36">
        <f>+C54</f>
        <v>18000</v>
      </c>
      <c r="D66" s="37">
        <f>SUM(D54:D65)</f>
        <v>138000</v>
      </c>
      <c r="E66" s="37">
        <f>SUM(E54:E65)</f>
        <v>-132000</v>
      </c>
      <c r="F66" s="38">
        <f>+C66+D66+E66</f>
        <v>24000</v>
      </c>
      <c r="G66" s="39">
        <f>+G54</f>
        <v>9577.529979965755</v>
      </c>
      <c r="H66" s="39">
        <f>+H54</f>
        <v>1930.1218054758726</v>
      </c>
      <c r="I66" s="39">
        <f>SUM(I54:I65)</f>
        <v>88225.330355052472</v>
      </c>
      <c r="J66" s="39">
        <f>SUM(J54:J65)</f>
        <v>-84389.446426571914</v>
      </c>
      <c r="K66" s="39">
        <f>+G66+H66+I66+J66</f>
        <v>15343.535713922189</v>
      </c>
      <c r="L66" s="40">
        <f>+L54</f>
        <v>13596.140714505516</v>
      </c>
      <c r="M66" s="39">
        <f>SUM(M54:M65)</f>
        <v>74844.779858065711</v>
      </c>
      <c r="N66" s="39">
        <f>SUM(N54:N65)</f>
        <v>88225.330355052472</v>
      </c>
      <c r="O66" s="39">
        <f>SUM(O54:O65)</f>
        <v>-13380.550496986758</v>
      </c>
      <c r="P66" s="39">
        <f>SUM(P54:P65)</f>
        <v>-1930.1218054758726</v>
      </c>
      <c r="Q66" s="39">
        <f>SUM(Q54:Q65)</f>
        <v>313.04753463134796</v>
      </c>
      <c r="R66" s="41">
        <f>+R65</f>
        <v>-1401.4840533257677</v>
      </c>
    </row>
    <row r="67" spans="1:18" s="53" customFormat="1" ht="12.75" x14ac:dyDescent="0.2">
      <c r="A67" s="5">
        <f t="shared" si="3"/>
        <v>60</v>
      </c>
      <c r="B67" s="42" t="s">
        <v>36</v>
      </c>
      <c r="C67" s="43"/>
      <c r="D67" s="44"/>
      <c r="E67" s="45"/>
      <c r="F67" s="46"/>
      <c r="G67" s="47">
        <f>G54/C54*100</f>
        <v>53.208499888698633</v>
      </c>
      <c r="H67" s="48"/>
      <c r="I67" s="47">
        <f>I66/D66*100</f>
        <v>63.931398808009043</v>
      </c>
      <c r="J67" s="47">
        <f>J66/E66*100</f>
        <v>63.931398808009021</v>
      </c>
      <c r="K67" s="48">
        <f>K54/F54*100</f>
        <v>63.931398808009043</v>
      </c>
      <c r="L67" s="49"/>
      <c r="M67" s="47">
        <f>M66/D66*100</f>
        <v>54.235347723236025</v>
      </c>
      <c r="N67" s="47">
        <f>N66/D66*100</f>
        <v>63.931398808009043</v>
      </c>
      <c r="O67" s="50"/>
      <c r="P67" s="51"/>
      <c r="Q67" s="51"/>
      <c r="R67" s="52"/>
    </row>
    <row r="68" spans="1:18" s="53" customFormat="1" ht="15.75" x14ac:dyDescent="0.25">
      <c r="A68" s="5">
        <f t="shared" si="3"/>
        <v>61</v>
      </c>
      <c r="B68" s="26">
        <v>2025</v>
      </c>
      <c r="C68" s="72"/>
      <c r="D68" s="73"/>
      <c r="E68" s="74"/>
      <c r="F68" s="75"/>
      <c r="G68" s="76"/>
      <c r="H68" s="77"/>
      <c r="I68" s="76"/>
      <c r="J68" s="76"/>
      <c r="K68" s="77"/>
      <c r="L68" s="78"/>
      <c r="M68" s="76"/>
      <c r="N68" s="76"/>
      <c r="O68" s="79"/>
      <c r="P68" s="80"/>
      <c r="Q68" s="80"/>
      <c r="R68" s="81"/>
    </row>
    <row r="69" spans="1:18" s="34" customFormat="1" ht="15.75" x14ac:dyDescent="0.25">
      <c r="A69" s="5">
        <f t="shared" si="3"/>
        <v>62</v>
      </c>
      <c r="B69" s="26" t="s">
        <v>0</v>
      </c>
      <c r="C69" s="28">
        <f>+F65</f>
        <v>24000</v>
      </c>
      <c r="D69" s="29">
        <f>+'[5]Annexe X - VentilationMens p.2'!D69</f>
        <v>25000</v>
      </c>
      <c r="E69" s="29">
        <f>+'[5]Annexe X - VentilationMens p.2'!E69</f>
        <v>-23000</v>
      </c>
      <c r="F69" s="30">
        <f t="shared" ref="F69:F80" si="36">SUM(C69:E69)</f>
        <v>26000</v>
      </c>
      <c r="G69" s="31">
        <f>+K65</f>
        <v>15343.535713922167</v>
      </c>
      <c r="H69" s="31">
        <v>-2010.6988357183779</v>
      </c>
      <c r="I69" s="31">
        <f t="shared" ref="I69:I80" si="37">+N69</f>
        <v>13888.371748128948</v>
      </c>
      <c r="J69" s="31">
        <v>-12777.302008278633</v>
      </c>
      <c r="K69" s="31">
        <f t="shared" ref="K69:K80" si="38">SUM(G69:J69)</f>
        <v>14443.906618054103</v>
      </c>
      <c r="L69" s="32">
        <f>+R66</f>
        <v>-1401.4840533257677</v>
      </c>
      <c r="M69" s="31">
        <v>13794.760693405082</v>
      </c>
      <c r="N69" s="31">
        <v>13888.371748128948</v>
      </c>
      <c r="O69" s="31">
        <f>+M69-N69</f>
        <v>-93.611054723865891</v>
      </c>
      <c r="P69" s="31">
        <f>-H69</f>
        <v>2010.6988357183779</v>
      </c>
      <c r="Q69" s="31">
        <v>-7.7369599108258136</v>
      </c>
      <c r="R69" s="33">
        <f>+O69+Q69+P69+L69</f>
        <v>507.86676775791852</v>
      </c>
    </row>
    <row r="70" spans="1:18" s="34" customFormat="1" ht="15.75" x14ac:dyDescent="0.25">
      <c r="A70" s="5">
        <f t="shared" si="3"/>
        <v>63</v>
      </c>
      <c r="B70" s="26" t="s">
        <v>1</v>
      </c>
      <c r="C70" s="28">
        <f>+F69</f>
        <v>26000</v>
      </c>
      <c r="D70" s="29">
        <f>+'[5]Annexe X - VentilationMens p.2'!D70</f>
        <v>25000</v>
      </c>
      <c r="E70" s="29">
        <f>+'[5]Annexe X - VentilationMens p.2'!E70</f>
        <v>-25000</v>
      </c>
      <c r="F70" s="30">
        <f t="shared" si="36"/>
        <v>26000</v>
      </c>
      <c r="G70" s="31">
        <f>+K69</f>
        <v>14443.906618054103</v>
      </c>
      <c r="H70" s="31"/>
      <c r="I70" s="31">
        <f t="shared" si="37"/>
        <v>13888.371748128948</v>
      </c>
      <c r="J70" s="31">
        <v>-13888.371748128948</v>
      </c>
      <c r="K70" s="31">
        <f t="shared" si="38"/>
        <v>14443.906618054103</v>
      </c>
      <c r="L70" s="32">
        <f>+R69</f>
        <v>507.86676775791852</v>
      </c>
      <c r="M70" s="31">
        <v>13794.760693405082</v>
      </c>
      <c r="N70" s="31">
        <v>13888.371748128948</v>
      </c>
      <c r="O70" s="31">
        <f t="shared" ref="O70:O80" si="39">+M70-N70</f>
        <v>-93.611054723865891</v>
      </c>
      <c r="P70" s="31">
        <v>0</v>
      </c>
      <c r="Q70" s="31">
        <v>2.2544814034041449</v>
      </c>
      <c r="R70" s="33">
        <f t="shared" ref="R70:R80" si="40">+O70+Q70+P70+L70</f>
        <v>416.51019443745679</v>
      </c>
    </row>
    <row r="71" spans="1:18" s="34" customFormat="1" ht="15.75" x14ac:dyDescent="0.25">
      <c r="A71" s="5">
        <f t="shared" si="3"/>
        <v>64</v>
      </c>
      <c r="B71" s="26" t="s">
        <v>2</v>
      </c>
      <c r="C71" s="28">
        <f>+F70</f>
        <v>26000</v>
      </c>
      <c r="D71" s="29">
        <f>+'[5]Annexe X - VentilationMens p.2'!D71</f>
        <v>25000</v>
      </c>
      <c r="E71" s="29">
        <f>+'[5]Annexe X - VentilationMens p.2'!E71</f>
        <v>-29000</v>
      </c>
      <c r="F71" s="30">
        <f t="shared" si="36"/>
        <v>22000</v>
      </c>
      <c r="G71" s="31">
        <f t="shared" ref="G71:G80" si="41">+K70</f>
        <v>14443.906618054103</v>
      </c>
      <c r="H71" s="31"/>
      <c r="I71" s="31">
        <f t="shared" si="37"/>
        <v>13888.371748128948</v>
      </c>
      <c r="J71" s="31">
        <v>-16110.51122782958</v>
      </c>
      <c r="K71" s="31">
        <f t="shared" si="38"/>
        <v>12221.767138353471</v>
      </c>
      <c r="L71" s="32">
        <f t="shared" ref="L71:L80" si="42">+R70</f>
        <v>416.51019443745679</v>
      </c>
      <c r="M71" s="31">
        <v>13794.760693405082</v>
      </c>
      <c r="N71" s="31">
        <v>13888.371748128948</v>
      </c>
      <c r="O71" s="31">
        <f t="shared" si="39"/>
        <v>-93.611054723865891</v>
      </c>
      <c r="P71" s="31">
        <v>0</v>
      </c>
      <c r="Q71" s="31">
        <v>1.8128464677132605</v>
      </c>
      <c r="R71" s="33">
        <f t="shared" si="40"/>
        <v>324.71198618130416</v>
      </c>
    </row>
    <row r="72" spans="1:18" s="34" customFormat="1" ht="15.75" x14ac:dyDescent="0.25">
      <c r="A72" s="5">
        <f t="shared" si="3"/>
        <v>65</v>
      </c>
      <c r="B72" s="26" t="s">
        <v>3</v>
      </c>
      <c r="C72" s="28">
        <f t="shared" ref="C72:C80" si="43">+F71</f>
        <v>22000</v>
      </c>
      <c r="D72" s="29">
        <f>+'[5]Annexe X - VentilationMens p.2'!D72</f>
        <v>25000</v>
      </c>
      <c r="E72" s="29">
        <f>+'[5]Annexe X - VentilationMens p.2'!E72</f>
        <v>-33000</v>
      </c>
      <c r="F72" s="30">
        <f t="shared" si="36"/>
        <v>14000</v>
      </c>
      <c r="G72" s="31">
        <f t="shared" si="41"/>
        <v>12221.767138353471</v>
      </c>
      <c r="H72" s="31"/>
      <c r="I72" s="31">
        <f t="shared" si="37"/>
        <v>13888.371748128948</v>
      </c>
      <c r="J72" s="31">
        <v>-18332.650707530211</v>
      </c>
      <c r="K72" s="31">
        <f t="shared" si="38"/>
        <v>7777.4881789522078</v>
      </c>
      <c r="L72" s="32">
        <f t="shared" si="42"/>
        <v>324.71198618130416</v>
      </c>
      <c r="M72" s="31">
        <v>13794.760693405082</v>
      </c>
      <c r="N72" s="31">
        <v>13888.371748128948</v>
      </c>
      <c r="O72" s="31">
        <f t="shared" si="39"/>
        <v>-93.611054723865891</v>
      </c>
      <c r="P72" s="31">
        <v>0</v>
      </c>
      <c r="Q72" s="31">
        <v>1.2960621519089059</v>
      </c>
      <c r="R72" s="33">
        <f t="shared" si="40"/>
        <v>232.39699360934716</v>
      </c>
    </row>
    <row r="73" spans="1:18" s="34" customFormat="1" ht="15.75" x14ac:dyDescent="0.25">
      <c r="A73" s="5">
        <f t="shared" si="3"/>
        <v>66</v>
      </c>
      <c r="B73" s="26" t="s">
        <v>4</v>
      </c>
      <c r="C73" s="28">
        <f t="shared" si="43"/>
        <v>14000</v>
      </c>
      <c r="D73" s="29">
        <f>+'[5]Annexe X - VentilationMens p.2'!D73</f>
        <v>25000</v>
      </c>
      <c r="E73" s="29">
        <f>+'[5]Annexe X - VentilationMens p.2'!E73</f>
        <v>-31000</v>
      </c>
      <c r="F73" s="30">
        <f t="shared" si="36"/>
        <v>8000</v>
      </c>
      <c r="G73" s="31">
        <f t="shared" si="41"/>
        <v>7777.4881789522078</v>
      </c>
      <c r="H73" s="31"/>
      <c r="I73" s="31">
        <f t="shared" si="37"/>
        <v>13888.371748128948</v>
      </c>
      <c r="J73" s="31">
        <v>-17221.580967679896</v>
      </c>
      <c r="K73" s="31">
        <f t="shared" si="38"/>
        <v>4444.2789594012575</v>
      </c>
      <c r="L73" s="32">
        <f t="shared" si="42"/>
        <v>232.39699360934716</v>
      </c>
      <c r="M73" s="31">
        <v>13794.760693405082</v>
      </c>
      <c r="N73" s="31">
        <v>13888.371748128948</v>
      </c>
      <c r="O73" s="31">
        <f t="shared" si="39"/>
        <v>-93.611054723865891</v>
      </c>
      <c r="P73" s="31">
        <v>0</v>
      </c>
      <c r="Q73" s="31">
        <v>0.7038638519653988</v>
      </c>
      <c r="R73" s="33">
        <f t="shared" si="40"/>
        <v>139.48980273744667</v>
      </c>
    </row>
    <row r="74" spans="1:18" s="34" customFormat="1" ht="15.75" x14ac:dyDescent="0.25">
      <c r="A74" s="5">
        <f t="shared" ref="A74:A82" si="44">+A73+1</f>
        <v>67</v>
      </c>
      <c r="B74" s="26" t="s">
        <v>5</v>
      </c>
      <c r="C74" s="28">
        <f t="shared" si="43"/>
        <v>8000</v>
      </c>
      <c r="D74" s="29">
        <f>+'[5]Annexe X - VentilationMens p.2'!D74</f>
        <v>25000</v>
      </c>
      <c r="E74" s="29">
        <f>+'[5]Annexe X - VentilationMens p.2'!E74</f>
        <v>-29000</v>
      </c>
      <c r="F74" s="30">
        <f t="shared" si="36"/>
        <v>4000</v>
      </c>
      <c r="G74" s="31">
        <f t="shared" si="41"/>
        <v>4444.2789594012575</v>
      </c>
      <c r="H74" s="31"/>
      <c r="I74" s="31">
        <f t="shared" si="37"/>
        <v>13888.371748128948</v>
      </c>
      <c r="J74" s="31">
        <v>-16110.51122782958</v>
      </c>
      <c r="K74" s="31">
        <f t="shared" si="38"/>
        <v>2222.1394797006269</v>
      </c>
      <c r="L74" s="32">
        <f t="shared" si="42"/>
        <v>139.48980273744667</v>
      </c>
      <c r="M74" s="31">
        <v>13794.760693405082</v>
      </c>
      <c r="N74" s="31">
        <v>13888.371748128948</v>
      </c>
      <c r="O74" s="31">
        <f t="shared" si="39"/>
        <v>-93.611054723865891</v>
      </c>
      <c r="P74" s="31">
        <v>0</v>
      </c>
      <c r="Q74" s="31">
        <v>0.26249352030019502</v>
      </c>
      <c r="R74" s="33">
        <f t="shared" si="40"/>
        <v>46.141241533880972</v>
      </c>
    </row>
    <row r="75" spans="1:18" s="34" customFormat="1" ht="15.75" x14ac:dyDescent="0.25">
      <c r="A75" s="5">
        <f t="shared" si="44"/>
        <v>68</v>
      </c>
      <c r="B75" s="26" t="s">
        <v>6</v>
      </c>
      <c r="C75" s="28">
        <f t="shared" si="43"/>
        <v>4000</v>
      </c>
      <c r="D75" s="29">
        <f>+'[5]Annexe X - VentilationMens p.2'!D75</f>
        <v>25000</v>
      </c>
      <c r="E75" s="29">
        <f>+'[5]Annexe X - VentilationMens p.2'!E75</f>
        <v>-25000</v>
      </c>
      <c r="F75" s="30">
        <f t="shared" si="36"/>
        <v>4000</v>
      </c>
      <c r="G75" s="31">
        <f t="shared" si="41"/>
        <v>2222.1394797006269</v>
      </c>
      <c r="H75" s="31"/>
      <c r="I75" s="31">
        <f t="shared" si="37"/>
        <v>13888.371748128948</v>
      </c>
      <c r="J75" s="31">
        <v>-13888.371748128948</v>
      </c>
      <c r="K75" s="31">
        <f t="shared" si="38"/>
        <v>2222.1394797006269</v>
      </c>
      <c r="L75" s="32">
        <f t="shared" si="42"/>
        <v>46.141241533880972</v>
      </c>
      <c r="M75" s="31">
        <v>13794.760693405082</v>
      </c>
      <c r="N75" s="31">
        <v>13888.371748128948</v>
      </c>
      <c r="O75" s="31">
        <f t="shared" si="39"/>
        <v>-93.611054723865891</v>
      </c>
      <c r="P75" s="31">
        <v>0</v>
      </c>
      <c r="Q75" s="31">
        <v>-0.24608786661693038</v>
      </c>
      <c r="R75" s="33">
        <f t="shared" si="40"/>
        <v>-47.715901056601851</v>
      </c>
    </row>
    <row r="76" spans="1:18" s="34" customFormat="1" ht="15.75" x14ac:dyDescent="0.25">
      <c r="A76" s="5">
        <f t="shared" si="44"/>
        <v>69</v>
      </c>
      <c r="B76" s="26" t="s">
        <v>7</v>
      </c>
      <c r="C76" s="28">
        <f t="shared" si="43"/>
        <v>4000</v>
      </c>
      <c r="D76" s="29">
        <f>+'[5]Annexe X - VentilationMens p.2'!D76</f>
        <v>25000</v>
      </c>
      <c r="E76" s="29">
        <f>+'[5]Annexe X - VentilationMens p.2'!E76</f>
        <v>-25000</v>
      </c>
      <c r="F76" s="30">
        <f t="shared" si="36"/>
        <v>4000</v>
      </c>
      <c r="G76" s="31">
        <f t="shared" si="41"/>
        <v>2222.1394797006269</v>
      </c>
      <c r="H76" s="31"/>
      <c r="I76" s="31">
        <f t="shared" si="37"/>
        <v>13888.371748128948</v>
      </c>
      <c r="J76" s="31">
        <v>-13888.371748128948</v>
      </c>
      <c r="K76" s="31">
        <f t="shared" si="38"/>
        <v>2222.1394797006269</v>
      </c>
      <c r="L76" s="32">
        <f t="shared" si="42"/>
        <v>-47.715901056601851</v>
      </c>
      <c r="M76" s="31">
        <v>13794.760693405082</v>
      </c>
      <c r="N76" s="31">
        <v>13888.371748128948</v>
      </c>
      <c r="O76" s="31">
        <f t="shared" si="39"/>
        <v>-93.611054723865891</v>
      </c>
      <c r="P76" s="31">
        <v>0</v>
      </c>
      <c r="Q76" s="31">
        <v>-0.7710751113085168</v>
      </c>
      <c r="R76" s="33">
        <f t="shared" si="40"/>
        <v>-142.09803089177626</v>
      </c>
    </row>
    <row r="77" spans="1:18" s="34" customFormat="1" ht="15.75" x14ac:dyDescent="0.25">
      <c r="A77" s="5">
        <f t="shared" si="44"/>
        <v>70</v>
      </c>
      <c r="B77" s="26" t="s">
        <v>8</v>
      </c>
      <c r="C77" s="28">
        <f t="shared" si="43"/>
        <v>4000</v>
      </c>
      <c r="D77" s="29">
        <f>+'[5]Annexe X - VentilationMens p.2'!D77</f>
        <v>25000</v>
      </c>
      <c r="E77" s="29">
        <f>+'[5]Annexe X - VentilationMens p.2'!E77</f>
        <v>-23000</v>
      </c>
      <c r="F77" s="30">
        <f t="shared" si="36"/>
        <v>6000</v>
      </c>
      <c r="G77" s="31">
        <f t="shared" si="41"/>
        <v>2222.1394797006269</v>
      </c>
      <c r="H77" s="31"/>
      <c r="I77" s="31">
        <f t="shared" si="37"/>
        <v>13888.371748128948</v>
      </c>
      <c r="J77" s="31">
        <v>-12777.302008278633</v>
      </c>
      <c r="K77" s="31">
        <f t="shared" si="38"/>
        <v>3333.2092195509413</v>
      </c>
      <c r="L77" s="32">
        <f t="shared" si="42"/>
        <v>-142.09803089177626</v>
      </c>
      <c r="M77" s="31">
        <v>13794.760693405082</v>
      </c>
      <c r="N77" s="31">
        <v>13888.371748128948</v>
      </c>
      <c r="O77" s="31">
        <f t="shared" si="39"/>
        <v>-93.611054723865891</v>
      </c>
      <c r="P77" s="31">
        <v>0</v>
      </c>
      <c r="Q77" s="31">
        <v>-1.2463155746253598</v>
      </c>
      <c r="R77" s="33">
        <f t="shared" si="40"/>
        <v>-236.95540119026751</v>
      </c>
    </row>
    <row r="78" spans="1:18" s="34" customFormat="1" ht="15.75" x14ac:dyDescent="0.25">
      <c r="A78" s="5">
        <f t="shared" si="44"/>
        <v>71</v>
      </c>
      <c r="B78" s="26" t="s">
        <v>9</v>
      </c>
      <c r="C78" s="28">
        <f t="shared" si="43"/>
        <v>6000</v>
      </c>
      <c r="D78" s="29">
        <f>+'[5]Annexe X - VentilationMens p.2'!D78</f>
        <v>25000</v>
      </c>
      <c r="E78" s="29">
        <f>+'[5]Annexe X - VentilationMens p.2'!E78</f>
        <v>-23000</v>
      </c>
      <c r="F78" s="30">
        <f t="shared" si="36"/>
        <v>8000</v>
      </c>
      <c r="G78" s="31">
        <f t="shared" si="41"/>
        <v>3333.2092195509413</v>
      </c>
      <c r="H78" s="31"/>
      <c r="I78" s="31">
        <f t="shared" si="37"/>
        <v>13888.371748128948</v>
      </c>
      <c r="J78" s="31">
        <v>-12777.302008278633</v>
      </c>
      <c r="K78" s="31">
        <f t="shared" si="38"/>
        <v>4444.2789594012556</v>
      </c>
      <c r="L78" s="32">
        <f t="shared" si="42"/>
        <v>-236.95540119026751</v>
      </c>
      <c r="M78" s="31">
        <v>13794.760693405082</v>
      </c>
      <c r="N78" s="31">
        <v>13888.371748128948</v>
      </c>
      <c r="O78" s="31">
        <f t="shared" si="39"/>
        <v>-93.611054723865891</v>
      </c>
      <c r="P78" s="31">
        <v>0</v>
      </c>
      <c r="Q78" s="31">
        <v>-1.8046437429172277</v>
      </c>
      <c r="R78" s="33">
        <f t="shared" si="40"/>
        <v>-332.37109965705065</v>
      </c>
    </row>
    <row r="79" spans="1:18" s="34" customFormat="1" ht="15.75" x14ac:dyDescent="0.25">
      <c r="A79" s="5">
        <f t="shared" si="44"/>
        <v>72</v>
      </c>
      <c r="B79" s="26" t="s">
        <v>10</v>
      </c>
      <c r="C79" s="28">
        <f t="shared" si="43"/>
        <v>8000</v>
      </c>
      <c r="D79" s="29">
        <f>+'[5]Annexe X - VentilationMens p.2'!D79</f>
        <v>25000</v>
      </c>
      <c r="E79" s="29">
        <f>+'[5]Annexe X - VentilationMens p.2'!E79</f>
        <v>-23000</v>
      </c>
      <c r="F79" s="30">
        <f t="shared" si="36"/>
        <v>10000</v>
      </c>
      <c r="G79" s="31">
        <f t="shared" si="41"/>
        <v>4444.2789594012556</v>
      </c>
      <c r="H79" s="31"/>
      <c r="I79" s="31">
        <f t="shared" si="37"/>
        <v>13888.371748128948</v>
      </c>
      <c r="J79" s="31">
        <v>-12777.302008278633</v>
      </c>
      <c r="K79" s="31">
        <f t="shared" si="38"/>
        <v>5555.34869925157</v>
      </c>
      <c r="L79" s="32">
        <f t="shared" si="42"/>
        <v>-332.37109965705065</v>
      </c>
      <c r="M79" s="31">
        <v>13794.760693405082</v>
      </c>
      <c r="N79" s="31">
        <v>13888.371748128948</v>
      </c>
      <c r="O79" s="31">
        <f t="shared" si="39"/>
        <v>-93.611054723865891</v>
      </c>
      <c r="P79" s="31">
        <v>0</v>
      </c>
      <c r="Q79" s="31">
        <v>-2.3214280587215823</v>
      </c>
      <c r="R79" s="33">
        <f t="shared" si="40"/>
        <v>-428.30358243963815</v>
      </c>
    </row>
    <row r="80" spans="1:18" s="34" customFormat="1" ht="15.75" x14ac:dyDescent="0.25">
      <c r="A80" s="5">
        <f t="shared" si="44"/>
        <v>73</v>
      </c>
      <c r="B80" s="26" t="s">
        <v>11</v>
      </c>
      <c r="C80" s="28">
        <f t="shared" si="43"/>
        <v>10000</v>
      </c>
      <c r="D80" s="29">
        <f>+'[5]Annexe X - VentilationMens p.2'!D80</f>
        <v>25000</v>
      </c>
      <c r="E80" s="29">
        <f>+'[5]Annexe X - VentilationMens p.2'!E80</f>
        <v>-23000</v>
      </c>
      <c r="F80" s="30">
        <f t="shared" si="36"/>
        <v>12000</v>
      </c>
      <c r="G80" s="31">
        <f t="shared" si="41"/>
        <v>5555.34869925157</v>
      </c>
      <c r="H80" s="31"/>
      <c r="I80" s="31">
        <f t="shared" si="37"/>
        <v>13888.371748128948</v>
      </c>
      <c r="J80" s="31">
        <v>-12777.302008278633</v>
      </c>
      <c r="K80" s="31">
        <f t="shared" si="38"/>
        <v>6666.4184391018844</v>
      </c>
      <c r="L80" s="32">
        <f t="shared" si="42"/>
        <v>-428.30358243963815</v>
      </c>
      <c r="M80" s="31">
        <v>13794.760693405082</v>
      </c>
      <c r="N80" s="31">
        <v>13888.371748128948</v>
      </c>
      <c r="O80" s="31">
        <f t="shared" si="39"/>
        <v>-93.611054723865891</v>
      </c>
      <c r="P80" s="31">
        <v>0</v>
      </c>
      <c r="Q80" s="31">
        <v>-2.7466571366380048</v>
      </c>
      <c r="R80" s="33">
        <f t="shared" si="40"/>
        <v>-524.661294300142</v>
      </c>
    </row>
    <row r="81" spans="1:18" s="34" customFormat="1" ht="15.75" x14ac:dyDescent="0.25">
      <c r="A81" s="5">
        <f t="shared" si="44"/>
        <v>74</v>
      </c>
      <c r="B81" s="35" t="s">
        <v>12</v>
      </c>
      <c r="C81" s="36">
        <f>+C69</f>
        <v>24000</v>
      </c>
      <c r="D81" s="37">
        <f>SUM(D69:D80)</f>
        <v>300000</v>
      </c>
      <c r="E81" s="37">
        <f>SUM(E69:E80)</f>
        <v>-312000</v>
      </c>
      <c r="F81" s="38">
        <f>+C81+D81+E81</f>
        <v>12000</v>
      </c>
      <c r="G81" s="39">
        <f>+G69</f>
        <v>15343.535713922167</v>
      </c>
      <c r="H81" s="39">
        <f>+H69</f>
        <v>-2010.6988357183779</v>
      </c>
      <c r="I81" s="39">
        <f>SUM(I69:I80)</f>
        <v>166660.46097754734</v>
      </c>
      <c r="J81" s="39">
        <f>SUM(J69:J80)</f>
        <v>-173326.87941664929</v>
      </c>
      <c r="K81" s="39">
        <f>+G81+H81+I81+J81</f>
        <v>6666.4184391018352</v>
      </c>
      <c r="L81" s="40">
        <f>+L69</f>
        <v>-1401.4840533257677</v>
      </c>
      <c r="M81" s="39">
        <f>SUM(M69:M80)</f>
        <v>165537.128320861</v>
      </c>
      <c r="N81" s="39">
        <f>SUM(N69:N80)</f>
        <v>166660.46097754734</v>
      </c>
      <c r="O81" s="39">
        <f>SUM(O69:O80)</f>
        <v>-1123.3326566863907</v>
      </c>
      <c r="P81" s="39">
        <f>SUM(P69:P80)</f>
        <v>2010.6988357183779</v>
      </c>
      <c r="Q81" s="39">
        <f>SUM(Q69:Q80)</f>
        <v>-10.543420006361529</v>
      </c>
      <c r="R81" s="41">
        <f>+R80</f>
        <v>-524.661294300142</v>
      </c>
    </row>
    <row r="82" spans="1:18" s="53" customFormat="1" ht="13.5" thickBot="1" x14ac:dyDescent="0.25">
      <c r="A82" s="5">
        <f t="shared" si="44"/>
        <v>75</v>
      </c>
      <c r="B82" s="54" t="s">
        <v>36</v>
      </c>
      <c r="C82" s="43"/>
      <c r="D82" s="44"/>
      <c r="E82" s="45"/>
      <c r="F82" s="46"/>
      <c r="G82" s="47">
        <f>G69/C69*100</f>
        <v>63.931398808009035</v>
      </c>
      <c r="H82" s="48"/>
      <c r="I82" s="47">
        <f>I81/D81*100</f>
        <v>55.553486992515779</v>
      </c>
      <c r="J82" s="47">
        <f>J81/E81*100</f>
        <v>55.553486992515801</v>
      </c>
      <c r="K82" s="48">
        <f>K69/F69*100</f>
        <v>55.553486992515779</v>
      </c>
      <c r="L82" s="49"/>
      <c r="M82" s="47">
        <f>M81/D81*100</f>
        <v>55.179042773620338</v>
      </c>
      <c r="N82" s="47">
        <f>N81/D81*100</f>
        <v>55.553486992515779</v>
      </c>
      <c r="O82" s="50"/>
      <c r="P82" s="51"/>
      <c r="Q82" s="51"/>
      <c r="R82" s="52"/>
    </row>
    <row r="83" spans="1:18" x14ac:dyDescent="0.25">
      <c r="A83" s="5"/>
    </row>
    <row r="84" spans="1:18" x14ac:dyDescent="0.25">
      <c r="A84" s="82"/>
    </row>
    <row r="85" spans="1:18" x14ac:dyDescent="0.25">
      <c r="A85" s="82"/>
    </row>
    <row r="86" spans="1:18" x14ac:dyDescent="0.25">
      <c r="A86" s="82"/>
    </row>
    <row r="87" spans="1:18" x14ac:dyDescent="0.25">
      <c r="A87" s="82"/>
    </row>
    <row r="88" spans="1:18" x14ac:dyDescent="0.25">
      <c r="A88" s="5"/>
    </row>
    <row r="89" spans="1:18" x14ac:dyDescent="0.25">
      <c r="A89" s="5"/>
    </row>
    <row r="90" spans="1:18" x14ac:dyDescent="0.25">
      <c r="A90" s="5"/>
      <c r="B90" s="83"/>
    </row>
    <row r="91" spans="1:18" x14ac:dyDescent="0.25">
      <c r="A91" s="5"/>
      <c r="B91" s="83"/>
    </row>
    <row r="92" spans="1:18" x14ac:dyDescent="0.25">
      <c r="A92" s="5"/>
      <c r="B92" s="84"/>
    </row>
  </sheetData>
  <mergeCells count="8">
    <mergeCell ref="M5:M6"/>
    <mergeCell ref="N5:N6"/>
    <mergeCell ref="O5:O6"/>
    <mergeCell ref="A1:R1"/>
    <mergeCell ref="A2:R2"/>
    <mergeCell ref="C4:F4"/>
    <mergeCell ref="G4:K4"/>
    <mergeCell ref="L4:R4"/>
  </mergeCells>
  <pageMargins left="0.70866141732283472" right="0.70866141732283472" top="0.74803149606299213" bottom="0.74803149606299213" header="0.31496062992125984" footer="0.31496062992125984"/>
  <pageSetup scale="44" orientation="portrait" r:id="rId1"/>
  <headerFooter>
    <oddHeader>&amp;R&amp;"Arial,Gras italique"&amp;14Énergir, s.e.c.
Mesures relatives à l’achat et la vente de gaz naturel renouvelable, R-4008-2017</oddHeader>
    <oddFooter>&amp;L&amp;"Arial,Gras italique"&amp;14Original : 2021.02.08&amp;"-,Normal"&amp;11
&amp;R&amp;"Arial,Gras italique"&amp;14Gaz Métro-5, Document 3 
Annexe 4, Page 5 de 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Gaz Métro-5, Document 3 révisé - Annexes  </Sujet>
    <Confidentiel xmlns="a091097b-8ae3-4832-a2b2-51f9a78aeacd">3</Confidentiel>
    <Projet xmlns="a091097b-8ae3-4832-a2b2-51f9a78aeacd">983</Projet>
    <Provenance xmlns="a091097b-8ae3-4832-a2b2-51f9a78aeacd">1</Provenance>
    <Hidden_UploadedAt xmlns="a091097b-8ae3-4832-a2b2-51f9a78aeacd">2023-05-23T17:08:32+00:00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Métro-5, Document 3 révisé</Cote_x0020_de_x0020_déposant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15</Catégorie_x0020_de_x0020_document>
    <Date_x0020_de_x0020_confidentialité_x0020_relevée xmlns="a091097b-8ae3-4832-a2b2-51f9a78aeacd" xsi:nil="true"/>
    <Hidden_ApprovedAt xmlns="a091097b-8ae3-4832-a2b2-51f9a78aeacd">2023-05-23T17:08:32+00:00</Hidden_ApprovedAt>
    <Cote_x0020_de_x0020_piéce xmlns="a091097b-8ae3-4832-a2b2-51f9a78aeacd">B-0490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W2HFWTQUJJY6-1914211019-6977</_dlc_DocId>
    <_dlc_DocIdUrl xmlns="a84ed267-86d5-4fa1-a3cb-2fed497fe84f">
      <Url>http://s10mtlweb:8081/983/_layouts/15/DocIdRedir.aspx?ID=W2HFWTQUJJY6-1914211019-6977</Url>
      <Description>W2HFWTQUJJY6-1914211019-6977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761A95451C335C4EB05B510B491C3495" ma:contentTypeVersion="2" ma:contentTypeDescription="" ma:contentTypeScope="" ma:versionID="38d491534006451978625643f6d29757">
  <xsd:schema xmlns:xsd="http://www.w3.org/2001/XMLSchema" xmlns:xs="http://www.w3.org/2001/XMLSchema" xmlns:p="http://schemas.microsoft.com/office/2006/metadata/properties" xmlns:ns2="a091097b-8ae3-4832-a2b2-51f9a78aeacd" xmlns:ns3="a84ed267-86d5-4fa1-a3cb-2fed497fe84f" xmlns:ns4="cf1a81fd-acd8-440b-95f6-4cad1c352f3c" targetNamespace="http://schemas.microsoft.com/office/2006/metadata/properties" ma:root="true" ma:fieldsID="bdcd68e12d88276d02f361167ed60201" ns2:_="" ns3:_="" ns4:_="">
    <xsd:import namespace="a091097b-8ae3-4832-a2b2-51f9a78aeacd"/>
    <xsd:import namespace="a84ed267-86d5-4fa1-a3cb-2fed497fe84f"/>
    <xsd:import namespace="cf1a81fd-acd8-440b-95f6-4cad1c352f3c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indexed="tru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dexed="tru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a81fd-acd8-440b-95f6-4cad1c352f3c" elementFormDefault="qualified">
    <xsd:import namespace="http://schemas.microsoft.com/office/2006/documentManagement/types"/>
    <xsd:import namespace="http://schemas.microsoft.com/office/infopath/2007/PartnerControls"/>
    <xsd:element name="SharedWithUsers" ma:index="3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E7BA2F-4554-4F31-B7E6-4496CA90A1FA}"/>
</file>

<file path=customXml/itemProps2.xml><?xml version="1.0" encoding="utf-8"?>
<ds:datastoreItem xmlns:ds="http://schemas.openxmlformats.org/officeDocument/2006/customXml" ds:itemID="{CB50705A-6143-48E5-AEC6-4F4547C1B294}"/>
</file>

<file path=customXml/itemProps3.xml><?xml version="1.0" encoding="utf-8"?>
<ds:datastoreItem xmlns:ds="http://schemas.openxmlformats.org/officeDocument/2006/customXml" ds:itemID="{14E7020B-899A-4144-9C7A-97F3B6C7105A}"/>
</file>

<file path=customXml/itemProps4.xml><?xml version="1.0" encoding="utf-8"?>
<ds:datastoreItem xmlns:ds="http://schemas.openxmlformats.org/officeDocument/2006/customXml" ds:itemID="{829A9F91-B5B0-4175-A91B-5C8D53A9BA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Annexe 2 - CalculFacteurs- p. 1</vt:lpstr>
      <vt:lpstr>Annexe 2 - CalculFacteurs- p. 2</vt:lpstr>
      <vt:lpstr>Annexe 2 - CalculFacteurs- p. 3</vt:lpstr>
      <vt:lpstr>Annexe 2- CalculFacteurs- p. 4</vt:lpstr>
      <vt:lpstr>Annexe 4 - VentilationMens p.2</vt:lpstr>
      <vt:lpstr>Annexe 4 - VentilationMens p.3</vt:lpstr>
      <vt:lpstr>Annexe 4 - VentilationMens p.4</vt:lpstr>
      <vt:lpstr>Annexe 4 - VentilationMens p.5</vt:lpstr>
      <vt:lpstr>'Annexe 4 - VentilationMens p.2'!Impression_des_titres</vt:lpstr>
      <vt:lpstr>'Annexe 2 - CalculFacteurs- p. 1'!Zone_d_impression</vt:lpstr>
      <vt:lpstr>'Annexe 2 - CalculFacteurs- p. 2'!Zone_d_impression</vt:lpstr>
      <vt:lpstr>'Annexe 2 - CalculFacteurs- p. 3'!Zone_d_impression</vt:lpstr>
      <vt:lpstr>'Annexe 2- CalculFacteurs- p. 4'!Zone_d_impression</vt:lpstr>
      <vt:lpstr>'Annexe 4 - VentilationMens p.2'!Zone_d_impression</vt:lpstr>
      <vt:lpstr>'Annexe 4 - VentilationMens p.3'!Zone_d_impression</vt:lpstr>
      <vt:lpstr>'Annexe 4 - VentilationMens p.4'!Zone_d_impression</vt:lpstr>
      <vt:lpstr>'Annexe 4 - VentilationMens p.5'!Zone_d_impression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Métro-5, Document 3 révisé - Annexes  </dc:subject>
  <dc:creator>Delisle Karine</dc:creator>
  <cp:lastModifiedBy>Delisle Karine</cp:lastModifiedBy>
  <cp:lastPrinted>2021-02-08T19:33:48Z</cp:lastPrinted>
  <dcterms:created xsi:type="dcterms:W3CDTF">2021-01-27T12:55:46Z</dcterms:created>
  <dcterms:modified xsi:type="dcterms:W3CDTF">2021-02-08T19:50:22Z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0x010100F6681E3BDF397F418586AC591ADC81BB00761A95451C335C4EB05B510B491C3495</vt:lpwstr>
  </property>
  <property fmtid="{D5CDD505-2E9C-101B-9397-08002B2CF9AE}" pid="4" name="Order">
    <vt:r8>5555900</vt:r8>
  </property>
  <property fmtid="{D5CDD505-2E9C-101B-9397-08002B2CF9AE}" pid="5" name="_dlc_DocIdItemGuid">
    <vt:lpwstr>29ebb572-605b-4807-bda6-7d02ec4e4c21</vt:lpwstr>
  </property>
</Properties>
</file>