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Gretchen\Documents\Quebec\AQCIE\Phase 3\IR Responses Jan 2018\"/>
    </mc:Choice>
  </mc:AlternateContent>
  <bookViews>
    <workbookView xWindow="0" yWindow="0" windowWidth="20490" windowHeight="6555" xr2:uid="{00000000-000D-0000-FFFF-FFFF00000000}"/>
  </bookViews>
  <sheets>
    <sheet name="TABLE" sheetId="1" r:id="rId1"/>
  </sheets>
  <definedNames>
    <definedName name="_xlnm.Print_Area" localSheetId="0">TABLE!$A$1:$AA$74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4" i="1" l="1"/>
  <c r="Z54" i="1"/>
  <c r="Y54" i="1"/>
  <c r="X54" i="1"/>
  <c r="W54" i="1"/>
  <c r="V54" i="1"/>
  <c r="U54" i="1"/>
  <c r="T54" i="1"/>
  <c r="S54" i="1"/>
  <c r="R54" i="1"/>
  <c r="Q54" i="1"/>
  <c r="N54" i="1"/>
  <c r="M54" i="1"/>
  <c r="L54" i="1"/>
  <c r="K54" i="1"/>
  <c r="J54" i="1"/>
  <c r="I54" i="1"/>
  <c r="H54" i="1"/>
  <c r="G54" i="1"/>
  <c r="F54" i="1"/>
  <c r="E54" i="1"/>
  <c r="D54" i="1"/>
  <c r="C54" i="1"/>
  <c r="AA47" i="1"/>
  <c r="Z47" i="1"/>
  <c r="Y47" i="1"/>
  <c r="X47" i="1"/>
  <c r="W47" i="1"/>
  <c r="V47" i="1"/>
  <c r="U47" i="1"/>
  <c r="T47" i="1"/>
  <c r="S47" i="1"/>
  <c r="R47" i="1"/>
  <c r="Q47" i="1"/>
  <c r="N47" i="1"/>
  <c r="M47" i="1"/>
  <c r="L47" i="1"/>
  <c r="K47" i="1"/>
  <c r="J47" i="1"/>
  <c r="I47" i="1"/>
  <c r="H47" i="1"/>
  <c r="G47" i="1"/>
  <c r="F47" i="1"/>
  <c r="E47" i="1"/>
  <c r="D47" i="1"/>
  <c r="C47" i="1"/>
  <c r="AB47" i="1" s="1"/>
  <c r="AA46" i="1"/>
  <c r="Z46" i="1"/>
  <c r="Y46" i="1"/>
  <c r="X46" i="1"/>
  <c r="W46" i="1"/>
  <c r="V46" i="1"/>
  <c r="U46" i="1"/>
  <c r="T46" i="1"/>
  <c r="S46" i="1"/>
  <c r="R46" i="1"/>
  <c r="Q46" i="1"/>
  <c r="N46" i="1"/>
  <c r="M46" i="1"/>
  <c r="L46" i="1"/>
  <c r="K46" i="1"/>
  <c r="J46" i="1"/>
  <c r="I46" i="1"/>
  <c r="H46" i="1"/>
  <c r="G46" i="1"/>
  <c r="F46" i="1"/>
  <c r="E46" i="1"/>
  <c r="D46" i="1"/>
  <c r="C46" i="1"/>
  <c r="AA45" i="1"/>
  <c r="Z45" i="1"/>
  <c r="Z49" i="1" s="1"/>
  <c r="Z50" i="1" s="1"/>
  <c r="Y45" i="1"/>
  <c r="Y49" i="1" s="1"/>
  <c r="Y50" i="1" s="1"/>
  <c r="X45" i="1"/>
  <c r="X49" i="1" s="1"/>
  <c r="X50" i="1" s="1"/>
  <c r="W45" i="1"/>
  <c r="W49" i="1" s="1"/>
  <c r="W50" i="1" s="1"/>
  <c r="V45" i="1"/>
  <c r="V49" i="1" s="1"/>
  <c r="V50" i="1" s="1"/>
  <c r="U45" i="1"/>
  <c r="U49" i="1" s="1"/>
  <c r="U50" i="1" s="1"/>
  <c r="T45" i="1"/>
  <c r="T49" i="1" s="1"/>
  <c r="T50" i="1" s="1"/>
  <c r="S45" i="1"/>
  <c r="S49" i="1" s="1"/>
  <c r="S50" i="1" s="1"/>
  <c r="R45" i="1"/>
  <c r="R49" i="1" s="1"/>
  <c r="R50" i="1" s="1"/>
  <c r="Q45" i="1"/>
  <c r="Q49" i="1" s="1"/>
  <c r="Q50" i="1" s="1"/>
  <c r="N45" i="1"/>
  <c r="N49" i="1" s="1"/>
  <c r="N50" i="1" s="1"/>
  <c r="M45" i="1"/>
  <c r="M49" i="1" s="1"/>
  <c r="M50" i="1" s="1"/>
  <c r="L45" i="1"/>
  <c r="L49" i="1" s="1"/>
  <c r="L50" i="1" s="1"/>
  <c r="K45" i="1"/>
  <c r="K49" i="1" s="1"/>
  <c r="K50" i="1" s="1"/>
  <c r="J45" i="1"/>
  <c r="J49" i="1" s="1"/>
  <c r="J50" i="1" s="1"/>
  <c r="I45" i="1"/>
  <c r="I49" i="1" s="1"/>
  <c r="I50" i="1" s="1"/>
  <c r="H45" i="1"/>
  <c r="H49" i="1" s="1"/>
  <c r="H50" i="1" s="1"/>
  <c r="G45" i="1"/>
  <c r="G49" i="1" s="1"/>
  <c r="G50" i="1" s="1"/>
  <c r="F45" i="1"/>
  <c r="F49" i="1" s="1"/>
  <c r="F50" i="1" s="1"/>
  <c r="E45" i="1"/>
  <c r="E49" i="1" s="1"/>
  <c r="E50" i="1" s="1"/>
  <c r="D45" i="1"/>
  <c r="D49" i="1" s="1"/>
  <c r="D50" i="1" s="1"/>
  <c r="C45" i="1"/>
  <c r="C49" i="1" s="1"/>
  <c r="C50" i="1" s="1"/>
  <c r="AA44" i="1"/>
  <c r="AA48" i="1" s="1"/>
  <c r="Z44" i="1"/>
  <c r="Z48" i="1" s="1"/>
  <c r="Y44" i="1"/>
  <c r="Y48" i="1" s="1"/>
  <c r="X44" i="1"/>
  <c r="X48" i="1" s="1"/>
  <c r="W44" i="1"/>
  <c r="W48" i="1" s="1"/>
  <c r="V44" i="1"/>
  <c r="V48" i="1" s="1"/>
  <c r="U44" i="1"/>
  <c r="U48" i="1" s="1"/>
  <c r="T44" i="1"/>
  <c r="S44" i="1"/>
  <c r="S48" i="1" s="1"/>
  <c r="R44" i="1"/>
  <c r="R48" i="1" s="1"/>
  <c r="Q44" i="1"/>
  <c r="Q48" i="1" s="1"/>
  <c r="N44" i="1"/>
  <c r="N48" i="1" s="1"/>
  <c r="M44" i="1"/>
  <c r="M48" i="1" s="1"/>
  <c r="L44" i="1"/>
  <c r="L48" i="1" s="1"/>
  <c r="K44" i="1"/>
  <c r="K48" i="1" s="1"/>
  <c r="J44" i="1"/>
  <c r="J48" i="1" s="1"/>
  <c r="I44" i="1"/>
  <c r="I48" i="1" s="1"/>
  <c r="H44" i="1"/>
  <c r="H48" i="1" s="1"/>
  <c r="G44" i="1"/>
  <c r="G48" i="1" s="1"/>
  <c r="F44" i="1"/>
  <c r="F48" i="1" s="1"/>
  <c r="E44" i="1"/>
  <c r="E48" i="1" s="1"/>
  <c r="D44" i="1"/>
  <c r="D48" i="1" s="1"/>
  <c r="C44" i="1"/>
  <c r="C56" i="1" s="1"/>
  <c r="K9" i="1"/>
  <c r="I9" i="1"/>
  <c r="G9" i="1"/>
  <c r="F9" i="1"/>
  <c r="AB46" i="1" l="1"/>
  <c r="T48" i="1"/>
  <c r="C48" i="1"/>
  <c r="AB44" i="1"/>
  <c r="Q56" i="1" s="1"/>
  <c r="AB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Newton Lowry</author>
    <author>Dave Hovde</author>
    <author>PEG Research Desktop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Alex Verbny:
US portion of dx plant done via HLOOKUP on accounts from tab called "US"</t>
        </r>
      </text>
    </comment>
    <comment ref="D9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Dave Hovde:</t>
        </r>
        <r>
          <rPr>
            <sz val="9"/>
            <color indexed="81"/>
            <rFont val="Tahoma"/>
            <family val="2"/>
          </rPr>
          <t xml:space="preserve">
steel structure
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Dave Hovde:</t>
        </r>
        <r>
          <rPr>
            <sz val="9"/>
            <color indexed="81"/>
            <rFont val="Tahoma"/>
            <family val="2"/>
          </rPr>
          <t xml:space="preserve">
Average of wood and steel
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Dave Hovde:</t>
        </r>
        <r>
          <rPr>
            <sz val="9"/>
            <color indexed="81"/>
            <rFont val="Tahoma"/>
            <family val="2"/>
          </rPr>
          <t xml:space="preserve">
simple average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Dave Hovde:</t>
        </r>
        <r>
          <rPr>
            <sz val="9"/>
            <color indexed="81"/>
            <rFont val="Tahoma"/>
            <family val="2"/>
          </rPr>
          <t xml:space="preserve">
secondary UG cables
</t>
        </r>
      </text>
    </comment>
    <comment ref="B10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PEG Research Desktop:</t>
        </r>
        <r>
          <rPr>
            <sz val="9"/>
            <color indexed="81"/>
            <rFont val="Tahoma"/>
            <family val="2"/>
          </rPr>
          <t xml:space="preserve">
I did not update any old values</t>
        </r>
      </text>
    </comment>
    <comment ref="P10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PEG Research Desktop:</t>
        </r>
        <r>
          <rPr>
            <sz val="9"/>
            <color indexed="81"/>
            <rFont val="Tahoma"/>
            <family val="2"/>
          </rPr>
          <t xml:space="preserve">
I did not update any old values</t>
        </r>
      </text>
    </comment>
  </commentList>
</comments>
</file>

<file path=xl/sharedStrings.xml><?xml version="1.0" encoding="utf-8"?>
<sst xmlns="http://schemas.openxmlformats.org/spreadsheetml/2006/main" count="141" uniqueCount="86">
  <si>
    <t>Estimated Service Lives of Electric Distribution Assets of Select U.S  and Canadian Utilities</t>
  </si>
  <si>
    <t>Estimated Service Lives of Electric General Assets of Select U.S  and Canadian Utilities</t>
  </si>
  <si>
    <t>Weighted Summary Statistics</t>
  </si>
  <si>
    <t>FERC Account</t>
  </si>
  <si>
    <t>Studies (date):</t>
  </si>
  <si>
    <t>Land and Land Rights</t>
  </si>
  <si>
    <t>Structures and Improvements</t>
  </si>
  <si>
    <t>Station Equipment</t>
  </si>
  <si>
    <t>Poles, Towers and Fixtures</t>
  </si>
  <si>
    <t>Overhead Conductors and Devices</t>
  </si>
  <si>
    <t>Underground Conduit</t>
  </si>
  <si>
    <t>Underground Conductors and Devices</t>
  </si>
  <si>
    <t>Line Transformers</t>
  </si>
  <si>
    <t>Services</t>
  </si>
  <si>
    <t>Meters</t>
  </si>
  <si>
    <t>Installations on Customers Premises</t>
  </si>
  <si>
    <t>Street Lighting and Signal Systems</t>
  </si>
  <si>
    <t>Office Furniture and Equipment</t>
  </si>
  <si>
    <t>Transportation Equipment</t>
  </si>
  <si>
    <t>Stores Equipment</t>
  </si>
  <si>
    <t>Tools, Shop, and 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</si>
  <si>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</si>
  <si>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</si>
  <si>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</si>
  <si>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</si>
  <si>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</si>
  <si>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Canada</t>
  </si>
  <si>
    <t>Hydro Quebec, (2017)</t>
  </si>
  <si>
    <t>47 (Lignes Aeriennes)</t>
  </si>
  <si>
    <t>35 (Lignes souterraines)</t>
  </si>
  <si>
    <t>40 (Immobilisation corporelles)</t>
  </si>
  <si>
    <t>OEB (2010)</t>
  </si>
  <si>
    <t>EDTI (2010)</t>
  </si>
  <si>
    <t>Fortis BC (2014)</t>
  </si>
  <si>
    <t>Martime Electric, 2015</t>
  </si>
  <si>
    <t>Missouri Public Service, 2010</t>
  </si>
  <si>
    <t>Montana Dakota Utilities, 2014</t>
  </si>
  <si>
    <t>Niagara Mohawk, 2012</t>
  </si>
  <si>
    <t>Northwest Territories Power, 2016</t>
  </si>
  <si>
    <t>NYSEG, 2015</t>
  </si>
  <si>
    <t>Southern Company Services, 2014</t>
  </si>
  <si>
    <t>Sierra Pacific, 2015</t>
  </si>
  <si>
    <t>US</t>
  </si>
  <si>
    <t>Public Service of Colorado (2010)</t>
  </si>
  <si>
    <t>San Diego Gas and Electric (2014)</t>
  </si>
  <si>
    <t>San Diego Gas and Electric (2012)</t>
  </si>
  <si>
    <t>Black Hill Power (2012)</t>
  </si>
  <si>
    <t>Philadelphia Electric (2016)</t>
  </si>
  <si>
    <t>Florida Power and Light (2016)</t>
  </si>
  <si>
    <t>PECO (2013)</t>
  </si>
  <si>
    <t>Consolidated Edison (2014)</t>
  </si>
  <si>
    <t>Duke Energy Carolinas (2008)</t>
  </si>
  <si>
    <t>PPL (2012)</t>
  </si>
  <si>
    <t>Idaho Power (2006)</t>
  </si>
  <si>
    <t>Oklahoma Gas and Electric (2009)</t>
  </si>
  <si>
    <t>Southern California Edison (2015)</t>
  </si>
  <si>
    <t>Western Massachusetts Electric (2016)</t>
  </si>
  <si>
    <t>NSTAR (2016)</t>
  </si>
  <si>
    <t>Northwest Territories Power Corp (2015)</t>
  </si>
  <si>
    <t>Entergy Mississippi (2008)</t>
  </si>
  <si>
    <t>Ameren Missouri (2013)</t>
  </si>
  <si>
    <t>Rockland Electric Company (2015)</t>
  </si>
  <si>
    <t>Duquesne Light (2013)</t>
  </si>
  <si>
    <t>Pacific Gas and Electric (2014)</t>
  </si>
  <si>
    <t>Rochester Gas and Electric (2007)</t>
  </si>
  <si>
    <r>
      <t>US Summary Statistics</t>
    </r>
    <r>
      <rPr>
        <b/>
        <u/>
        <vertAlign val="superscript"/>
        <sz val="12"/>
        <color theme="1"/>
        <rFont val="Calibri"/>
        <family val="2"/>
        <scheme val="minor"/>
      </rPr>
      <t>3</t>
    </r>
    <r>
      <rPr>
        <b/>
        <u/>
        <sz val="12"/>
        <color theme="1"/>
        <rFont val="Calibri"/>
        <family val="2"/>
        <scheme val="minor"/>
      </rPr>
      <t>:</t>
    </r>
  </si>
  <si>
    <t>Average</t>
  </si>
  <si>
    <t>Max</t>
  </si>
  <si>
    <t>Median</t>
  </si>
  <si>
    <t>Min</t>
  </si>
  <si>
    <t>Mean / Median</t>
  </si>
  <si>
    <t>Mean without Max and Min</t>
  </si>
  <si>
    <t>Adjusted / Normal Mean</t>
  </si>
  <si>
    <t>Weight Calculation:</t>
  </si>
  <si>
    <r>
      <t>Aggregate Gross Value of Distribution Plant, Major US electric utilities, 1996</t>
    </r>
    <r>
      <rPr>
        <b/>
        <vertAlign val="superscript"/>
        <sz val="12"/>
        <color theme="1"/>
        <rFont val="Arial"/>
        <family val="2"/>
      </rPr>
      <t>1,2</t>
    </r>
  </si>
  <si>
    <r>
      <t>Aggregate Gross Value of General Plant, Major US electric utilities, 1996</t>
    </r>
    <r>
      <rPr>
        <b/>
        <vertAlign val="superscript"/>
        <sz val="12"/>
        <color theme="1"/>
        <rFont val="Arial"/>
        <family val="2"/>
      </rPr>
      <t>1,2</t>
    </r>
  </si>
  <si>
    <t>Share of Total Distribution Plant, 1996 (%)</t>
  </si>
  <si>
    <t>Share of Total General Plant, 1996 (%)</t>
  </si>
  <si>
    <t>Weighted Average Life of Distribution Plant</t>
  </si>
  <si>
    <t>Weighted Average Life of General Plant</t>
  </si>
  <si>
    <t>Footnotes: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</si>
  <si>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Thousands of dollars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</si>
  <si>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Source: Financial Statistics of Major U.S. Investor-Owned Electric Utilities 1996, EIA. Page 43.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</si>
  <si>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Canadian service lives are excluded from those calculations due to inconsistent cost categories</t>
    </r>
  </si>
  <si>
    <t>Missing value indicates no service life estimate provided in corresponding study.</t>
  </si>
  <si>
    <t>Attachment Regie-AQCIE 2.1a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</si>
</sst>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2"/>
      <color theme="1"/>
      <name val="Calibri"/>
      <family val="2"/>
      <scheme val="minor"/>
    </font>
    <font>
      <b/>
      <u/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4" fontId="11" fillId="0" borderId="0" xfId="0" applyNumberFormat="1" applyFont="1" applyFill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1" fontId="0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0" fillId="0" borderId="2" xfId="0" applyBorder="1"/>
    <xf numFmtId="0" fontId="11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left"/>
    </xf>
    <xf numFmtId="0" fontId="0" fillId="0" borderId="0" xfId="0" applyFont="1" applyAlignment="1"/>
    <xf numFmtId="1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/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/>
    <xf numFmtId="0" fontId="13" fillId="0" borderId="0" xfId="0" applyFont="1" applyBorder="1" applyAlignment="1">
      <alignment wrapText="1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1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5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Alignment="1">
      <alignment horizontal="center"/>
    </xf>
    <xf numFmtId="0" fontId="9" fillId="0" borderId="0" xfId="0" applyFont="1"/>
    <xf numFmtId="2" fontId="15" fillId="0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9" fontId="15" fillId="0" borderId="0" xfId="2" applyNumberFormat="1" applyFont="1" applyFill="1" applyAlignment="1">
      <alignment horizontal="center"/>
    </xf>
    <xf numFmtId="9" fontId="15" fillId="0" borderId="0" xfId="2" applyNumberFormat="1" applyFont="1" applyAlignment="1">
      <alignment horizontal="center"/>
    </xf>
    <xf numFmtId="9" fontId="15" fillId="0" borderId="0" xfId="2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165" fontId="15" fillId="0" borderId="0" xfId="1" applyNumberFormat="1" applyFont="1" applyFill="1" applyAlignment="1">
      <alignment horizontal="center"/>
    </xf>
    <xf numFmtId="165" fontId="15" fillId="0" borderId="0" xfId="1" applyNumberFormat="1" applyFont="1" applyBorder="1" applyAlignment="1">
      <alignment horizontal="center"/>
    </xf>
    <xf numFmtId="165" fontId="15" fillId="0" borderId="0" xfId="1" applyNumberFormat="1" applyFont="1" applyAlignment="1">
      <alignment horizontal="center"/>
    </xf>
    <xf numFmtId="10" fontId="15" fillId="0" borderId="0" xfId="2" applyNumberFormat="1" applyFont="1" applyFill="1" applyAlignment="1">
      <alignment horizontal="center"/>
    </xf>
    <xf numFmtId="10" fontId="15" fillId="0" borderId="0" xfId="2" applyNumberFormat="1" applyFont="1" applyBorder="1" applyAlignment="1">
      <alignment horizontal="center"/>
    </xf>
    <xf numFmtId="10" fontId="15" fillId="0" borderId="0" xfId="2" applyNumberFormat="1" applyFont="1" applyAlignment="1">
      <alignment horizontal="center"/>
    </xf>
    <xf numFmtId="166" fontId="15" fillId="2" borderId="4" xfId="1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66" fontId="2" fillId="0" borderId="0" xfId="1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0" xfId="2" applyNumberFormat="1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3" borderId="0" xfId="0" applyFill="1"/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0"/>
  <sheetViews>
    <sheetView tabSelected="1" view="pageBreakPreview" zoomScale="70" zoomScaleNormal="70" zoomScaleSheetLayoutView="70" workbookViewId="0">
      <selection sqref="A1:N1"/>
    </sheetView>
  </sheetViews>
  <sheetFormatPr defaultRowHeight="15" x14ac:dyDescent="0.25"/>
  <cols>
    <col min="1" max="1" width="3.7109375" style="90" customWidth="1"/>
    <col min="2" max="2" width="45.7109375" customWidth="1"/>
    <col min="3" max="5" width="18.28515625" style="91" customWidth="1"/>
    <col min="6" max="7" width="19" style="91" customWidth="1"/>
    <col min="8" max="8" width="18.28515625" style="91" customWidth="1"/>
    <col min="9" max="10" width="20" style="91" customWidth="1"/>
    <col min="11" max="12" width="18.28515625" style="91" customWidth="1"/>
    <col min="13" max="14" width="18.28515625" customWidth="1"/>
    <col min="15" max="15" width="3.7109375" style="90" customWidth="1"/>
    <col min="16" max="16" width="45.7109375" customWidth="1"/>
    <col min="17" max="17" width="16.42578125" style="91" customWidth="1"/>
    <col min="18" max="18" width="18" bestFit="1" customWidth="1"/>
    <col min="19" max="19" width="23.7109375" bestFit="1" customWidth="1"/>
    <col min="20" max="20" width="17.7109375" bestFit="1" customWidth="1"/>
    <col min="21" max="27" width="16.42578125" customWidth="1"/>
    <col min="28" max="28" width="30.28515625" hidden="1" customWidth="1"/>
  </cols>
  <sheetData>
    <row r="1" spans="1:28" s="99" customFormat="1" ht="23.25" x14ac:dyDescent="0.35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0" t="s">
        <v>85</v>
      </c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57" customHeight="1" x14ac:dyDescent="0.7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 t="s">
        <v>1</v>
      </c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1"/>
    </row>
    <row r="3" spans="1:28" ht="17.2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 t="s">
        <v>2</v>
      </c>
    </row>
    <row r="4" spans="1:28" ht="17.25" customHeight="1" x14ac:dyDescent="0.35">
      <c r="A4" s="2"/>
      <c r="B4" s="2"/>
      <c r="C4" s="98" t="s">
        <v>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2"/>
      <c r="P4" s="2"/>
      <c r="Q4" s="98" t="s">
        <v>3</v>
      </c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</row>
    <row r="5" spans="1:28" x14ac:dyDescent="0.25">
      <c r="A5" s="4"/>
      <c r="B5" s="4"/>
      <c r="C5" s="5">
        <v>360</v>
      </c>
      <c r="D5" s="5">
        <v>361</v>
      </c>
      <c r="E5" s="5">
        <v>362</v>
      </c>
      <c r="F5" s="5">
        <v>364</v>
      </c>
      <c r="G5" s="5">
        <v>365</v>
      </c>
      <c r="H5" s="5">
        <v>366</v>
      </c>
      <c r="I5" s="5">
        <v>367</v>
      </c>
      <c r="J5" s="5">
        <v>368</v>
      </c>
      <c r="K5" s="5">
        <v>369</v>
      </c>
      <c r="L5" s="5">
        <v>370</v>
      </c>
      <c r="M5" s="5">
        <v>371</v>
      </c>
      <c r="N5" s="5">
        <v>373</v>
      </c>
      <c r="O5" s="4"/>
      <c r="P5" s="4"/>
      <c r="Q5" s="6">
        <v>389</v>
      </c>
      <c r="R5" s="5">
        <v>390</v>
      </c>
      <c r="S5" s="5">
        <v>391</v>
      </c>
      <c r="T5" s="5">
        <v>392</v>
      </c>
      <c r="U5" s="5">
        <v>393</v>
      </c>
      <c r="V5" s="5">
        <v>394</v>
      </c>
      <c r="W5" s="5">
        <v>395</v>
      </c>
      <c r="X5" s="5">
        <v>396</v>
      </c>
      <c r="Y5" s="5">
        <v>397</v>
      </c>
      <c r="Z5" s="5">
        <v>398</v>
      </c>
      <c r="AA5" s="5">
        <v>399</v>
      </c>
    </row>
    <row r="6" spans="1:28" s="11" customFormat="1" ht="66.75" customHeight="1" x14ac:dyDescent="0.25">
      <c r="A6" s="7" t="s">
        <v>4</v>
      </c>
      <c r="B6" s="8"/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7" t="s">
        <v>4</v>
      </c>
      <c r="P6" s="10"/>
      <c r="Q6" s="9" t="s">
        <v>5</v>
      </c>
      <c r="R6" s="9" t="s">
        <v>6</v>
      </c>
      <c r="S6" s="9" t="s">
        <v>17</v>
      </c>
      <c r="T6" s="9" t="s">
        <v>18</v>
      </c>
      <c r="U6" s="9" t="s">
        <v>19</v>
      </c>
      <c r="V6" s="9" t="s">
        <v>20</v>
      </c>
      <c r="W6" s="9" t="s">
        <v>21</v>
      </c>
      <c r="X6" s="9" t="s">
        <v>22</v>
      </c>
      <c r="Y6" s="9" t="s">
        <v>23</v>
      </c>
      <c r="Z6" s="9" t="s">
        <v>24</v>
      </c>
      <c r="AA6" s="9" t="s">
        <v>25</v>
      </c>
    </row>
    <row r="7" spans="1:28" s="20" customFormat="1" ht="14.25" customHeight="1" x14ac:dyDescent="0.25">
      <c r="A7" s="12" t="s">
        <v>26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2" t="s">
        <v>26</v>
      </c>
      <c r="P7" s="16"/>
      <c r="Q7" s="17"/>
      <c r="R7" s="18"/>
      <c r="S7" s="18"/>
      <c r="T7" s="18"/>
      <c r="U7" s="18"/>
      <c r="V7" s="18"/>
      <c r="W7" s="18"/>
      <c r="X7" s="18"/>
      <c r="Y7" s="18"/>
      <c r="Z7" s="18"/>
      <c r="AA7" s="19"/>
    </row>
    <row r="8" spans="1:28" s="20" customFormat="1" ht="14.25" customHeight="1" x14ac:dyDescent="0.25">
      <c r="A8" s="21"/>
      <c r="B8" s="21" t="s">
        <v>27</v>
      </c>
      <c r="C8" s="14"/>
      <c r="D8" s="14"/>
      <c r="E8" s="14"/>
      <c r="F8" s="96" t="s">
        <v>28</v>
      </c>
      <c r="G8" s="96"/>
      <c r="H8" s="96" t="s">
        <v>29</v>
      </c>
      <c r="I8" s="96"/>
      <c r="J8" s="22"/>
      <c r="K8" s="14"/>
      <c r="L8" s="14"/>
      <c r="M8" s="15"/>
      <c r="N8" s="15"/>
      <c r="O8" s="21"/>
      <c r="P8" s="21" t="s">
        <v>27</v>
      </c>
      <c r="Q8" s="23" t="s">
        <v>30</v>
      </c>
      <c r="R8" s="18"/>
      <c r="S8" s="18"/>
      <c r="T8" s="18"/>
      <c r="U8" s="18"/>
      <c r="V8" s="18"/>
      <c r="W8" s="18"/>
      <c r="X8" s="18"/>
      <c r="Y8" s="18"/>
      <c r="Z8" s="18"/>
      <c r="AA8" s="19"/>
    </row>
    <row r="9" spans="1:28" s="20" customFormat="1" ht="14.25" customHeight="1" x14ac:dyDescent="0.25">
      <c r="A9" s="21"/>
      <c r="B9" s="21" t="s">
        <v>31</v>
      </c>
      <c r="C9" s="14"/>
      <c r="D9" s="14">
        <v>50</v>
      </c>
      <c r="E9" s="14">
        <v>45</v>
      </c>
      <c r="F9" s="14">
        <f>45/2+60/2</f>
        <v>52.5</v>
      </c>
      <c r="G9" s="24">
        <f>60/2+0.5*(AVERAGE(45,25,20,45,30,40))</f>
        <v>47.083333333333329</v>
      </c>
      <c r="H9" s="14">
        <v>60</v>
      </c>
      <c r="I9" s="14">
        <f>AVERAGE(65,25,25,25,30,40,40,35,35,30)</f>
        <v>35</v>
      </c>
      <c r="J9" s="14">
        <v>45</v>
      </c>
      <c r="K9" s="24">
        <f>75/3+35/3+41/3</f>
        <v>50.333333333333329</v>
      </c>
      <c r="L9" s="14">
        <v>30</v>
      </c>
      <c r="M9" s="15"/>
      <c r="N9" s="15"/>
      <c r="O9" s="21"/>
      <c r="P9" s="21" t="s">
        <v>31</v>
      </c>
      <c r="Q9" s="17"/>
      <c r="R9" s="18"/>
      <c r="S9" s="18"/>
      <c r="T9" s="18"/>
      <c r="U9" s="18"/>
      <c r="V9" s="18"/>
      <c r="W9" s="18"/>
      <c r="X9" s="18"/>
      <c r="Y9" s="18"/>
      <c r="Z9" s="18"/>
      <c r="AA9" s="19"/>
    </row>
    <row r="10" spans="1:28" x14ac:dyDescent="0.25">
      <c r="A10" s="21"/>
      <c r="B10" s="21" t="s">
        <v>32</v>
      </c>
      <c r="C10" s="25"/>
      <c r="D10" s="26">
        <v>50</v>
      </c>
      <c r="E10" s="25">
        <v>35</v>
      </c>
      <c r="F10" s="26">
        <v>45</v>
      </c>
      <c r="G10" s="26">
        <v>45</v>
      </c>
      <c r="H10" s="25">
        <v>40.714285714285701</v>
      </c>
      <c r="I10" s="25">
        <v>40.714285714285715</v>
      </c>
      <c r="J10" s="26">
        <v>35</v>
      </c>
      <c r="K10" s="25"/>
      <c r="L10" s="25">
        <v>17.5</v>
      </c>
      <c r="M10" s="25"/>
      <c r="N10" s="26">
        <v>20</v>
      </c>
      <c r="O10" s="21"/>
      <c r="P10" s="21" t="s">
        <v>32</v>
      </c>
      <c r="Q10" s="27"/>
      <c r="R10" s="27">
        <v>45</v>
      </c>
      <c r="S10" s="27">
        <v>8</v>
      </c>
      <c r="T10" s="27"/>
      <c r="U10" s="27"/>
      <c r="V10" s="27">
        <v>10</v>
      </c>
      <c r="W10" s="27"/>
      <c r="X10" s="27"/>
      <c r="Y10" s="27">
        <v>7.5</v>
      </c>
      <c r="Z10" s="27"/>
      <c r="AA10" s="27">
        <v>10</v>
      </c>
    </row>
    <row r="11" spans="1:28" s="32" customFormat="1" ht="15.75" thickBot="1" x14ac:dyDescent="0.3">
      <c r="A11" s="28"/>
      <c r="B11" s="28" t="s">
        <v>33</v>
      </c>
      <c r="C11" s="29">
        <v>75</v>
      </c>
      <c r="D11" s="30"/>
      <c r="E11" s="29">
        <v>50</v>
      </c>
      <c r="F11" s="30">
        <v>50</v>
      </c>
      <c r="G11" s="30">
        <v>49</v>
      </c>
      <c r="H11" s="29"/>
      <c r="I11" s="29"/>
      <c r="J11" s="30">
        <v>45</v>
      </c>
      <c r="K11" s="29">
        <v>75</v>
      </c>
      <c r="L11" s="29">
        <v>20</v>
      </c>
      <c r="M11" s="29">
        <v>20</v>
      </c>
      <c r="N11" s="30">
        <v>27</v>
      </c>
      <c r="O11" s="28"/>
      <c r="P11" s="28" t="s">
        <v>33</v>
      </c>
      <c r="Q11" s="31"/>
      <c r="R11" s="31">
        <v>44</v>
      </c>
      <c r="S11" s="31">
        <v>9.5</v>
      </c>
      <c r="T11" s="31">
        <v>12.5</v>
      </c>
      <c r="U11" s="31"/>
      <c r="V11" s="31">
        <v>15</v>
      </c>
      <c r="W11" s="31"/>
      <c r="X11" s="31"/>
      <c r="Y11" s="31">
        <v>15</v>
      </c>
      <c r="Z11" s="31"/>
      <c r="AA11" s="31"/>
    </row>
    <row r="12" spans="1:28" ht="15.75" hidden="1" thickTop="1" x14ac:dyDescent="0.25">
      <c r="A12" s="21" t="s">
        <v>34</v>
      </c>
      <c r="B12" s="33"/>
      <c r="C12" s="25"/>
      <c r="D12" s="26"/>
      <c r="E12" s="25"/>
      <c r="F12" s="26"/>
      <c r="G12" s="26"/>
      <c r="H12" s="25"/>
      <c r="I12" s="25"/>
      <c r="J12" s="26"/>
      <c r="K12" s="25"/>
      <c r="L12" s="25"/>
      <c r="M12" s="25"/>
      <c r="N12" s="26"/>
      <c r="O12" s="21" t="s">
        <v>34</v>
      </c>
      <c r="P12" s="33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8" ht="15.75" hidden="1" thickTop="1" x14ac:dyDescent="0.25">
      <c r="A13" s="21" t="s">
        <v>35</v>
      </c>
      <c r="B13" s="33"/>
      <c r="C13" s="25"/>
      <c r="D13" s="26"/>
      <c r="E13" s="25"/>
      <c r="F13" s="26"/>
      <c r="G13" s="26"/>
      <c r="H13" s="25"/>
      <c r="I13" s="25"/>
      <c r="J13" s="26"/>
      <c r="K13" s="25"/>
      <c r="L13" s="25"/>
      <c r="M13" s="25"/>
      <c r="N13" s="26"/>
      <c r="O13" s="21" t="s">
        <v>35</v>
      </c>
      <c r="P13" s="33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ht="15.75" hidden="1" thickTop="1" x14ac:dyDescent="0.25">
      <c r="A14" s="21" t="s">
        <v>36</v>
      </c>
      <c r="B14" s="33"/>
      <c r="C14" s="25"/>
      <c r="D14" s="26"/>
      <c r="E14" s="25"/>
      <c r="F14" s="26"/>
      <c r="G14" s="26"/>
      <c r="H14" s="25"/>
      <c r="I14" s="25"/>
      <c r="J14" s="26"/>
      <c r="K14" s="25"/>
      <c r="L14" s="25"/>
      <c r="M14" s="25"/>
      <c r="N14" s="26"/>
      <c r="O14" s="21" t="s">
        <v>36</v>
      </c>
      <c r="P14" s="33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8" ht="15.75" hidden="1" thickTop="1" x14ac:dyDescent="0.25">
      <c r="A15" s="21" t="s">
        <v>37</v>
      </c>
      <c r="B15" s="33"/>
      <c r="C15" s="25"/>
      <c r="D15" s="26"/>
      <c r="E15" s="25"/>
      <c r="F15" s="26"/>
      <c r="G15" s="26"/>
      <c r="H15" s="25"/>
      <c r="I15" s="25"/>
      <c r="J15" s="26"/>
      <c r="K15" s="25"/>
      <c r="L15" s="25"/>
      <c r="M15" s="25"/>
      <c r="N15" s="26"/>
      <c r="O15" s="21" t="s">
        <v>37</v>
      </c>
      <c r="P15" s="33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8" ht="15.75" hidden="1" thickTop="1" x14ac:dyDescent="0.25">
      <c r="A16" s="21" t="s">
        <v>38</v>
      </c>
      <c r="B16" s="33"/>
      <c r="C16" s="25"/>
      <c r="D16" s="26"/>
      <c r="E16" s="25"/>
      <c r="F16" s="26"/>
      <c r="G16" s="26"/>
      <c r="H16" s="25"/>
      <c r="I16" s="25"/>
      <c r="J16" s="26"/>
      <c r="K16" s="25"/>
      <c r="L16" s="25"/>
      <c r="M16" s="25"/>
      <c r="N16" s="26"/>
      <c r="O16" s="21" t="s">
        <v>38</v>
      </c>
      <c r="P16" s="33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5.75" hidden="1" thickTop="1" x14ac:dyDescent="0.25">
      <c r="A17" s="21" t="s">
        <v>39</v>
      </c>
      <c r="B17" s="33"/>
      <c r="C17" s="25"/>
      <c r="D17" s="26"/>
      <c r="E17" s="25"/>
      <c r="F17" s="26"/>
      <c r="G17" s="26"/>
      <c r="H17" s="25"/>
      <c r="I17" s="25"/>
      <c r="J17" s="26"/>
      <c r="K17" s="25"/>
      <c r="L17" s="25"/>
      <c r="M17" s="25"/>
      <c r="N17" s="26"/>
      <c r="O17" s="21" t="s">
        <v>39</v>
      </c>
      <c r="P17" s="33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5.75" hidden="1" thickTop="1" x14ac:dyDescent="0.25">
      <c r="A18" s="21" t="s">
        <v>40</v>
      </c>
      <c r="B18" s="33"/>
      <c r="C18" s="25"/>
      <c r="D18" s="26"/>
      <c r="E18" s="25"/>
      <c r="F18" s="26"/>
      <c r="G18" s="26"/>
      <c r="H18" s="25"/>
      <c r="I18" s="25"/>
      <c r="J18" s="26"/>
      <c r="K18" s="25"/>
      <c r="L18" s="25"/>
      <c r="M18" s="25"/>
      <c r="N18" s="26"/>
      <c r="O18" s="21" t="s">
        <v>40</v>
      </c>
      <c r="P18" s="33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5.75" hidden="1" thickTop="1" x14ac:dyDescent="0.25">
      <c r="A19" s="21" t="s">
        <v>41</v>
      </c>
      <c r="B19" s="33"/>
      <c r="C19" s="25"/>
      <c r="D19" s="26"/>
      <c r="E19" s="25"/>
      <c r="F19" s="26"/>
      <c r="G19" s="26"/>
      <c r="H19" s="25"/>
      <c r="I19" s="25"/>
      <c r="J19" s="26"/>
      <c r="K19" s="25"/>
      <c r="L19" s="25"/>
      <c r="M19" s="25"/>
      <c r="N19" s="26"/>
      <c r="O19" s="21" t="s">
        <v>41</v>
      </c>
      <c r="P19" s="33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5.75" thickTop="1" x14ac:dyDescent="0.25">
      <c r="A20" s="12" t="s">
        <v>42</v>
      </c>
      <c r="B20" s="33"/>
      <c r="C20" s="25"/>
      <c r="D20" s="26"/>
      <c r="E20" s="25"/>
      <c r="F20" s="26"/>
      <c r="G20" s="26"/>
      <c r="H20" s="25"/>
      <c r="I20" s="25"/>
      <c r="J20" s="26"/>
      <c r="K20" s="25"/>
      <c r="L20" s="25"/>
      <c r="M20" s="25"/>
      <c r="N20" s="26"/>
      <c r="O20" s="12" t="s">
        <v>42</v>
      </c>
      <c r="P20" s="33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x14ac:dyDescent="0.25">
      <c r="A21" s="34"/>
      <c r="B21" s="34" t="s">
        <v>43</v>
      </c>
      <c r="C21" s="35">
        <v>90</v>
      </c>
      <c r="D21" s="35">
        <v>60</v>
      </c>
      <c r="E21" s="35">
        <v>55</v>
      </c>
      <c r="F21" s="35">
        <v>50</v>
      </c>
      <c r="G21" s="35">
        <v>50</v>
      </c>
      <c r="H21" s="35">
        <v>60</v>
      </c>
      <c r="I21" s="35">
        <v>45</v>
      </c>
      <c r="J21" s="35">
        <v>45</v>
      </c>
      <c r="K21" s="35">
        <v>48</v>
      </c>
      <c r="L21" s="35">
        <v>22</v>
      </c>
      <c r="M21" s="35">
        <v>26</v>
      </c>
      <c r="N21" s="35">
        <v>33</v>
      </c>
      <c r="O21" s="34"/>
      <c r="P21" s="34" t="s">
        <v>43</v>
      </c>
      <c r="Q21" s="27"/>
      <c r="R21" s="36">
        <v>32.5</v>
      </c>
      <c r="S21" s="36">
        <v>12.5</v>
      </c>
      <c r="T21" s="36"/>
      <c r="U21" s="36">
        <v>30</v>
      </c>
      <c r="V21" s="36">
        <v>25</v>
      </c>
      <c r="W21" s="36">
        <v>10</v>
      </c>
      <c r="X21" s="36">
        <v>10</v>
      </c>
      <c r="Y21" s="36">
        <v>15</v>
      </c>
      <c r="Z21" s="36">
        <v>20</v>
      </c>
      <c r="AA21" s="27"/>
    </row>
    <row r="22" spans="1:27" s="37" customFormat="1" ht="15" customHeight="1" x14ac:dyDescent="0.25">
      <c r="A22" s="34"/>
      <c r="B22" s="34" t="s">
        <v>44</v>
      </c>
      <c r="C22" s="35"/>
      <c r="D22" s="35">
        <v>63</v>
      </c>
      <c r="E22" s="35">
        <v>51</v>
      </c>
      <c r="F22" s="35">
        <v>47</v>
      </c>
      <c r="G22" s="35">
        <v>55</v>
      </c>
      <c r="H22" s="35">
        <v>57</v>
      </c>
      <c r="I22" s="35">
        <v>45</v>
      </c>
      <c r="J22" s="35">
        <v>34</v>
      </c>
      <c r="K22" s="35">
        <v>54</v>
      </c>
      <c r="L22" s="35">
        <v>48</v>
      </c>
      <c r="M22" s="35">
        <v>34</v>
      </c>
      <c r="N22" s="35">
        <v>36</v>
      </c>
      <c r="O22" s="34"/>
      <c r="P22" s="34" t="s">
        <v>44</v>
      </c>
      <c r="Q22" s="26"/>
      <c r="R22" s="35">
        <v>30</v>
      </c>
      <c r="S22" s="35">
        <v>11.5</v>
      </c>
      <c r="T22" s="35">
        <v>20</v>
      </c>
      <c r="U22" s="35">
        <v>19</v>
      </c>
      <c r="V22" s="35">
        <v>25.666666666666668</v>
      </c>
      <c r="W22" s="35">
        <v>25</v>
      </c>
      <c r="X22" s="35"/>
      <c r="Y22" s="35">
        <v>13</v>
      </c>
      <c r="Z22" s="35">
        <v>13</v>
      </c>
      <c r="AA22" s="26"/>
    </row>
    <row r="23" spans="1:27" ht="15" customHeight="1" x14ac:dyDescent="0.25">
      <c r="A23" s="38"/>
      <c r="B23" s="38" t="s">
        <v>45</v>
      </c>
      <c r="C23" s="35"/>
      <c r="D23" s="35">
        <v>54</v>
      </c>
      <c r="E23" s="35">
        <v>49</v>
      </c>
      <c r="F23" s="35">
        <v>44</v>
      </c>
      <c r="G23" s="35">
        <v>48</v>
      </c>
      <c r="H23" s="35">
        <v>53</v>
      </c>
      <c r="I23" s="35">
        <v>40</v>
      </c>
      <c r="J23" s="35">
        <v>33</v>
      </c>
      <c r="K23" s="35">
        <v>49</v>
      </c>
      <c r="L23" s="35">
        <v>48</v>
      </c>
      <c r="M23" s="35">
        <v>19</v>
      </c>
      <c r="N23" s="35">
        <v>32</v>
      </c>
      <c r="O23" s="38"/>
      <c r="P23" s="38" t="s">
        <v>45</v>
      </c>
      <c r="Q23" s="26"/>
      <c r="R23" s="35">
        <v>26</v>
      </c>
      <c r="S23" s="35">
        <v>11.5</v>
      </c>
      <c r="T23" s="35">
        <v>20</v>
      </c>
      <c r="U23" s="35">
        <v>20</v>
      </c>
      <c r="V23" s="35">
        <v>24.333333333333332</v>
      </c>
      <c r="W23" s="35">
        <v>26</v>
      </c>
      <c r="X23" s="35"/>
      <c r="Y23" s="35">
        <v>13</v>
      </c>
      <c r="Z23" s="35">
        <v>14</v>
      </c>
      <c r="AA23" s="26"/>
    </row>
    <row r="24" spans="1:27" x14ac:dyDescent="0.25">
      <c r="A24" s="21"/>
      <c r="B24" s="21" t="s">
        <v>46</v>
      </c>
      <c r="C24" s="35">
        <v>40</v>
      </c>
      <c r="D24" s="35">
        <v>40</v>
      </c>
      <c r="E24" s="35">
        <v>45</v>
      </c>
      <c r="F24" s="35">
        <v>50</v>
      </c>
      <c r="G24" s="35">
        <v>50</v>
      </c>
      <c r="H24" s="35">
        <v>37</v>
      </c>
      <c r="I24" s="35">
        <v>40</v>
      </c>
      <c r="J24" s="35">
        <v>36</v>
      </c>
      <c r="K24" s="35">
        <v>62</v>
      </c>
      <c r="L24" s="35">
        <v>21</v>
      </c>
      <c r="M24" s="35">
        <v>30</v>
      </c>
      <c r="N24" s="35">
        <v>25</v>
      </c>
      <c r="O24" s="21"/>
      <c r="P24" s="21" t="s">
        <v>46</v>
      </c>
      <c r="Q24" s="27"/>
      <c r="R24" s="36">
        <v>40</v>
      </c>
      <c r="S24" s="36">
        <v>10.666666666666666</v>
      </c>
      <c r="T24" s="36">
        <v>13</v>
      </c>
      <c r="U24" s="36">
        <v>10</v>
      </c>
      <c r="V24" s="36">
        <v>25</v>
      </c>
      <c r="W24" s="36">
        <v>25</v>
      </c>
      <c r="X24" s="36">
        <v>30</v>
      </c>
      <c r="Y24" s="36">
        <v>20</v>
      </c>
      <c r="Z24" s="36">
        <v>20</v>
      </c>
      <c r="AA24" s="27"/>
    </row>
    <row r="25" spans="1:27" x14ac:dyDescent="0.25">
      <c r="A25" s="21"/>
      <c r="B25" s="21" t="s">
        <v>47</v>
      </c>
      <c r="C25" s="35"/>
      <c r="D25" s="35">
        <v>50</v>
      </c>
      <c r="E25" s="35">
        <v>50</v>
      </c>
      <c r="F25" s="35">
        <v>53</v>
      </c>
      <c r="G25" s="35">
        <v>52</v>
      </c>
      <c r="H25" s="35">
        <v>65</v>
      </c>
      <c r="I25" s="35">
        <v>53</v>
      </c>
      <c r="J25" s="35">
        <v>46</v>
      </c>
      <c r="K25" s="35">
        <v>51.5</v>
      </c>
      <c r="L25" s="35">
        <v>15</v>
      </c>
      <c r="M25" s="35">
        <v>35</v>
      </c>
      <c r="N25" s="35">
        <v>24</v>
      </c>
      <c r="O25" s="21"/>
      <c r="P25" s="21" t="s">
        <v>47</v>
      </c>
      <c r="Q25" s="27"/>
      <c r="R25" s="36"/>
      <c r="S25" s="36"/>
      <c r="T25" s="36"/>
      <c r="U25" s="36"/>
      <c r="V25" s="36"/>
      <c r="W25" s="36"/>
      <c r="X25" s="36"/>
      <c r="Y25" s="36"/>
      <c r="Z25" s="36"/>
      <c r="AA25" s="27"/>
    </row>
    <row r="26" spans="1:27" x14ac:dyDescent="0.25">
      <c r="A26" s="21"/>
      <c r="B26" s="21" t="s">
        <v>48</v>
      </c>
      <c r="C26" s="35"/>
      <c r="D26" s="35">
        <v>65</v>
      </c>
      <c r="E26" s="35">
        <v>45</v>
      </c>
      <c r="F26" s="35">
        <v>45</v>
      </c>
      <c r="G26" s="35">
        <v>48</v>
      </c>
      <c r="H26" s="35">
        <v>60</v>
      </c>
      <c r="I26" s="35">
        <v>38.5</v>
      </c>
      <c r="J26" s="35">
        <v>34</v>
      </c>
      <c r="K26" s="35">
        <v>49</v>
      </c>
      <c r="L26" s="35">
        <v>29</v>
      </c>
      <c r="M26" s="35">
        <v>30</v>
      </c>
      <c r="N26" s="35">
        <v>35</v>
      </c>
      <c r="O26" s="21"/>
      <c r="P26" s="21" t="s">
        <v>48</v>
      </c>
      <c r="Q26" s="27"/>
      <c r="R26" s="36">
        <v>55</v>
      </c>
      <c r="S26" s="36"/>
      <c r="T26" s="36">
        <v>11.2</v>
      </c>
      <c r="U26" s="36"/>
      <c r="V26" s="36"/>
      <c r="W26" s="36"/>
      <c r="X26" s="36">
        <v>11</v>
      </c>
      <c r="Y26" s="36">
        <v>20</v>
      </c>
      <c r="Z26" s="36"/>
      <c r="AA26" s="27"/>
    </row>
    <row r="27" spans="1:27" x14ac:dyDescent="0.25">
      <c r="A27" s="21"/>
      <c r="B27" s="21" t="s">
        <v>49</v>
      </c>
      <c r="C27" s="35"/>
      <c r="D27" s="35">
        <v>50</v>
      </c>
      <c r="E27" s="35">
        <v>50</v>
      </c>
      <c r="F27" s="35">
        <v>53</v>
      </c>
      <c r="G27" s="35">
        <v>52</v>
      </c>
      <c r="H27" s="35">
        <v>65</v>
      </c>
      <c r="I27" s="35">
        <v>53</v>
      </c>
      <c r="J27" s="35">
        <v>46</v>
      </c>
      <c r="K27" s="35">
        <v>51.5</v>
      </c>
      <c r="L27" s="35">
        <v>25</v>
      </c>
      <c r="M27" s="35">
        <v>25</v>
      </c>
      <c r="N27" s="35">
        <v>24</v>
      </c>
      <c r="O27" s="21"/>
      <c r="P27" s="21" t="s">
        <v>49</v>
      </c>
      <c r="Q27" s="27"/>
      <c r="R27" s="36">
        <v>50</v>
      </c>
      <c r="S27" s="36"/>
      <c r="T27" s="36">
        <v>12.166666666666666</v>
      </c>
      <c r="U27" s="36"/>
      <c r="V27" s="36"/>
      <c r="W27" s="36"/>
      <c r="X27" s="36">
        <v>11</v>
      </c>
      <c r="Y27" s="36">
        <v>20</v>
      </c>
      <c r="Z27" s="36"/>
      <c r="AA27" s="27"/>
    </row>
    <row r="28" spans="1:27" x14ac:dyDescent="0.25">
      <c r="A28" s="21"/>
      <c r="B28" s="21" t="s">
        <v>50</v>
      </c>
      <c r="C28" s="35"/>
      <c r="D28" s="35">
        <v>52</v>
      </c>
      <c r="E28" s="35">
        <v>50</v>
      </c>
      <c r="F28" s="35">
        <v>60</v>
      </c>
      <c r="G28" s="35">
        <v>60</v>
      </c>
      <c r="H28" s="35">
        <v>80</v>
      </c>
      <c r="I28" s="35">
        <v>50</v>
      </c>
      <c r="J28" s="35">
        <v>34</v>
      </c>
      <c r="K28" s="35">
        <v>65</v>
      </c>
      <c r="L28" s="35"/>
      <c r="M28" s="35">
        <v>60</v>
      </c>
      <c r="N28" s="35">
        <v>60</v>
      </c>
      <c r="O28" s="21"/>
      <c r="P28" s="21" t="s">
        <v>50</v>
      </c>
      <c r="Q28" s="27"/>
      <c r="R28" s="36">
        <v>55</v>
      </c>
      <c r="S28" s="36">
        <v>13</v>
      </c>
      <c r="T28" s="36">
        <v>8</v>
      </c>
      <c r="U28" s="36">
        <v>20</v>
      </c>
      <c r="V28" s="36">
        <v>18</v>
      </c>
      <c r="W28" s="36">
        <v>20</v>
      </c>
      <c r="X28" s="36">
        <v>12</v>
      </c>
      <c r="Y28" s="36">
        <v>15</v>
      </c>
      <c r="Z28" s="36">
        <v>20</v>
      </c>
      <c r="AA28" s="27"/>
    </row>
    <row r="29" spans="1:27" x14ac:dyDescent="0.25">
      <c r="A29" s="21"/>
      <c r="B29" s="21" t="s">
        <v>51</v>
      </c>
      <c r="C29" s="35"/>
      <c r="D29" s="35">
        <v>45</v>
      </c>
      <c r="E29" s="35">
        <v>38</v>
      </c>
      <c r="F29" s="35">
        <v>43</v>
      </c>
      <c r="G29" s="35">
        <v>40</v>
      </c>
      <c r="H29" s="35">
        <v>45</v>
      </c>
      <c r="I29" s="35">
        <v>45</v>
      </c>
      <c r="J29" s="35">
        <v>36</v>
      </c>
      <c r="K29" s="35">
        <v>38</v>
      </c>
      <c r="L29" s="35">
        <v>20</v>
      </c>
      <c r="M29" s="35">
        <v>35</v>
      </c>
      <c r="N29" s="35">
        <v>29</v>
      </c>
      <c r="O29" s="21"/>
      <c r="P29" s="21" t="s">
        <v>51</v>
      </c>
      <c r="Q29" s="27"/>
      <c r="R29" s="36">
        <v>40</v>
      </c>
      <c r="S29" s="36">
        <v>11.5</v>
      </c>
      <c r="T29" s="36">
        <v>10.833333333333334</v>
      </c>
      <c r="U29" s="36">
        <v>20</v>
      </c>
      <c r="V29" s="36">
        <v>20</v>
      </c>
      <c r="W29" s="36">
        <v>15</v>
      </c>
      <c r="X29" s="36">
        <v>15.625</v>
      </c>
      <c r="Y29" s="36">
        <v>10</v>
      </c>
      <c r="Z29" s="36">
        <v>20</v>
      </c>
      <c r="AA29" s="27"/>
    </row>
    <row r="30" spans="1:27" x14ac:dyDescent="0.25">
      <c r="A30" s="21"/>
      <c r="B30" s="21" t="s">
        <v>52</v>
      </c>
      <c r="C30" s="35">
        <v>65</v>
      </c>
      <c r="D30" s="35">
        <v>65</v>
      </c>
      <c r="E30" s="35">
        <v>50</v>
      </c>
      <c r="F30" s="35">
        <v>54.75</v>
      </c>
      <c r="G30" s="35">
        <v>45</v>
      </c>
      <c r="H30" s="35">
        <v>55</v>
      </c>
      <c r="I30" s="35">
        <v>53</v>
      </c>
      <c r="J30" s="35">
        <v>39</v>
      </c>
      <c r="K30" s="35">
        <v>42</v>
      </c>
      <c r="L30" s="35">
        <v>19.333333333333332</v>
      </c>
      <c r="M30" s="35">
        <v>27</v>
      </c>
      <c r="N30" s="35">
        <v>30</v>
      </c>
      <c r="O30" s="21"/>
      <c r="P30" s="21" t="s">
        <v>52</v>
      </c>
      <c r="Q30" s="27">
        <v>65</v>
      </c>
      <c r="R30" s="36">
        <v>35</v>
      </c>
      <c r="S30" s="36"/>
      <c r="T30" s="36">
        <v>12.83</v>
      </c>
      <c r="U30" s="36">
        <v>25</v>
      </c>
      <c r="V30" s="36">
        <v>20</v>
      </c>
      <c r="W30" s="36">
        <v>15</v>
      </c>
      <c r="X30" s="36">
        <v>15</v>
      </c>
      <c r="Y30" s="36">
        <v>15</v>
      </c>
      <c r="Z30" s="36">
        <v>20</v>
      </c>
      <c r="AA30" s="27"/>
    </row>
    <row r="31" spans="1:27" x14ac:dyDescent="0.25">
      <c r="A31" s="21"/>
      <c r="B31" s="21" t="s">
        <v>53</v>
      </c>
      <c r="C31" s="35"/>
      <c r="D31" s="35">
        <v>65</v>
      </c>
      <c r="E31" s="35">
        <v>50</v>
      </c>
      <c r="F31" s="35">
        <v>44</v>
      </c>
      <c r="G31" s="35">
        <v>47</v>
      </c>
      <c r="H31" s="35">
        <v>60</v>
      </c>
      <c r="I31" s="35">
        <v>50</v>
      </c>
      <c r="J31" s="35">
        <v>37</v>
      </c>
      <c r="K31" s="35">
        <v>35</v>
      </c>
      <c r="L31" s="35">
        <v>17.5</v>
      </c>
      <c r="M31" s="35">
        <v>12.5</v>
      </c>
      <c r="N31" s="35">
        <v>25</v>
      </c>
      <c r="O31" s="21"/>
      <c r="P31" s="21" t="s">
        <v>53</v>
      </c>
      <c r="Q31" s="27"/>
      <c r="R31" s="36">
        <v>60</v>
      </c>
      <c r="S31" s="36">
        <v>13</v>
      </c>
      <c r="T31" s="36">
        <v>15.4</v>
      </c>
      <c r="U31" s="36">
        <v>25</v>
      </c>
      <c r="V31" s="36">
        <v>20</v>
      </c>
      <c r="W31" s="36">
        <v>20</v>
      </c>
      <c r="X31" s="36">
        <v>20</v>
      </c>
      <c r="Y31" s="36"/>
      <c r="Z31" s="36">
        <v>15</v>
      </c>
      <c r="AA31" s="27"/>
    </row>
    <row r="32" spans="1:27" x14ac:dyDescent="0.25">
      <c r="A32" s="21"/>
      <c r="B32" s="21" t="s">
        <v>54</v>
      </c>
      <c r="C32" s="35">
        <v>60</v>
      </c>
      <c r="D32" s="35">
        <v>60</v>
      </c>
      <c r="E32" s="35">
        <v>35</v>
      </c>
      <c r="F32" s="35">
        <v>50</v>
      </c>
      <c r="G32" s="35">
        <v>50</v>
      </c>
      <c r="H32" s="35">
        <v>55</v>
      </c>
      <c r="I32" s="35">
        <v>55</v>
      </c>
      <c r="J32" s="35">
        <v>36</v>
      </c>
      <c r="K32" s="35">
        <v>55</v>
      </c>
      <c r="L32" s="35">
        <v>25</v>
      </c>
      <c r="M32" s="35">
        <v>30</v>
      </c>
      <c r="N32" s="35">
        <v>40</v>
      </c>
      <c r="O32" s="21"/>
      <c r="P32" s="21" t="s">
        <v>54</v>
      </c>
      <c r="Q32" s="27">
        <v>45</v>
      </c>
      <c r="R32" s="36">
        <v>35</v>
      </c>
      <c r="S32" s="36">
        <v>8.3333333333333339</v>
      </c>
      <c r="T32" s="36">
        <v>13</v>
      </c>
      <c r="U32" s="36">
        <v>25</v>
      </c>
      <c r="V32" s="36">
        <v>25</v>
      </c>
      <c r="W32" s="36">
        <v>20</v>
      </c>
      <c r="X32" s="36">
        <v>16</v>
      </c>
      <c r="Y32" s="36">
        <v>10</v>
      </c>
      <c r="Z32" s="36">
        <v>20</v>
      </c>
      <c r="AA32" s="27"/>
    </row>
    <row r="33" spans="1:28" x14ac:dyDescent="0.25">
      <c r="A33" s="21"/>
      <c r="B33" s="21" t="s">
        <v>55</v>
      </c>
      <c r="C33" s="25"/>
      <c r="D33" s="26">
        <v>50</v>
      </c>
      <c r="E33" s="26">
        <v>65</v>
      </c>
      <c r="F33" s="26">
        <v>55</v>
      </c>
      <c r="G33" s="26">
        <v>55</v>
      </c>
      <c r="H33" s="25">
        <v>59</v>
      </c>
      <c r="I33" s="25">
        <v>43</v>
      </c>
      <c r="J33" s="26">
        <v>33</v>
      </c>
      <c r="K33" s="26">
        <v>45</v>
      </c>
      <c r="L33" s="25">
        <v>20</v>
      </c>
      <c r="M33" s="25"/>
      <c r="N33" s="26">
        <v>48</v>
      </c>
      <c r="O33" s="21"/>
      <c r="P33" s="21" t="s">
        <v>55</v>
      </c>
      <c r="Q33" s="27">
        <v>60</v>
      </c>
      <c r="R33" s="27">
        <v>38</v>
      </c>
      <c r="S33" s="27">
        <v>8.75</v>
      </c>
      <c r="T33" s="27"/>
      <c r="U33" s="27">
        <v>20</v>
      </c>
      <c r="V33" s="27">
        <v>10</v>
      </c>
      <c r="W33" s="27">
        <v>15</v>
      </c>
      <c r="X33" s="27">
        <v>18</v>
      </c>
      <c r="Y33" s="27">
        <v>20</v>
      </c>
      <c r="Z33" s="27"/>
      <c r="AA33" s="27"/>
    </row>
    <row r="34" spans="1:28" x14ac:dyDescent="0.25">
      <c r="A34" s="39"/>
      <c r="B34" s="39" t="s">
        <v>56</v>
      </c>
      <c r="C34" s="25"/>
      <c r="D34" s="25">
        <v>65</v>
      </c>
      <c r="E34" s="25">
        <v>47</v>
      </c>
      <c r="F34" s="25">
        <v>56</v>
      </c>
      <c r="G34" s="25">
        <v>55</v>
      </c>
      <c r="H34" s="25">
        <v>65</v>
      </c>
      <c r="I34" s="25">
        <v>60</v>
      </c>
      <c r="J34" s="25">
        <v>34</v>
      </c>
      <c r="K34" s="25">
        <v>55.5</v>
      </c>
      <c r="L34" s="25">
        <v>18</v>
      </c>
      <c r="M34" s="25">
        <v>25</v>
      </c>
      <c r="N34" s="25">
        <v>25</v>
      </c>
      <c r="O34" s="39"/>
      <c r="P34" s="39" t="s">
        <v>56</v>
      </c>
      <c r="Q34" s="40">
        <v>70</v>
      </c>
      <c r="R34" s="40">
        <v>60</v>
      </c>
      <c r="S34" s="40"/>
      <c r="T34" s="40">
        <v>12.6</v>
      </c>
      <c r="U34" s="40">
        <v>25</v>
      </c>
      <c r="V34" s="40">
        <v>25</v>
      </c>
      <c r="W34" s="40">
        <v>20</v>
      </c>
      <c r="X34" s="40"/>
      <c r="Y34" s="40">
        <v>18.333333333333332</v>
      </c>
      <c r="Z34" s="40">
        <v>20</v>
      </c>
      <c r="AA34" s="40"/>
    </row>
    <row r="35" spans="1:28" x14ac:dyDescent="0.25">
      <c r="A35" s="39"/>
      <c r="B35" s="39" t="s">
        <v>57</v>
      </c>
      <c r="C35" s="25"/>
      <c r="D35" s="25">
        <v>70</v>
      </c>
      <c r="E35" s="25">
        <v>60</v>
      </c>
      <c r="F35" s="25">
        <v>58</v>
      </c>
      <c r="G35" s="25">
        <v>48</v>
      </c>
      <c r="H35" s="25">
        <v>75</v>
      </c>
      <c r="I35" s="25">
        <v>45</v>
      </c>
      <c r="J35" s="25">
        <v>36</v>
      </c>
      <c r="K35" s="25">
        <v>57.5</v>
      </c>
      <c r="L35" s="25">
        <v>23</v>
      </c>
      <c r="M35" s="25"/>
      <c r="N35" s="25">
        <v>20</v>
      </c>
      <c r="O35" s="39"/>
      <c r="P35" s="39" t="s">
        <v>57</v>
      </c>
      <c r="Q35" s="40"/>
      <c r="R35" s="40">
        <v>45</v>
      </c>
      <c r="S35" s="40">
        <v>13.5</v>
      </c>
      <c r="T35" s="40">
        <v>17</v>
      </c>
      <c r="U35" s="40">
        <v>25</v>
      </c>
      <c r="V35" s="40">
        <v>25</v>
      </c>
      <c r="W35" s="40">
        <v>20</v>
      </c>
      <c r="X35" s="40">
        <v>27</v>
      </c>
      <c r="Y35" s="40">
        <v>15</v>
      </c>
      <c r="Z35" s="40">
        <v>20</v>
      </c>
      <c r="AA35" s="40"/>
    </row>
    <row r="36" spans="1:28" x14ac:dyDescent="0.25">
      <c r="A36" s="39"/>
      <c r="B36" s="39" t="s">
        <v>58</v>
      </c>
      <c r="C36" s="25"/>
      <c r="D36" s="25">
        <v>40</v>
      </c>
      <c r="E36" s="25">
        <v>25</v>
      </c>
      <c r="F36" s="25">
        <v>50</v>
      </c>
      <c r="G36" s="25">
        <v>55</v>
      </c>
      <c r="H36" s="25">
        <v>30</v>
      </c>
      <c r="I36" s="25">
        <v>30</v>
      </c>
      <c r="J36" s="25">
        <v>50</v>
      </c>
      <c r="K36" s="25">
        <v>55</v>
      </c>
      <c r="L36" s="25">
        <v>18</v>
      </c>
      <c r="M36" s="25">
        <v>18</v>
      </c>
      <c r="N36" s="25">
        <v>48</v>
      </c>
      <c r="O36" s="39"/>
      <c r="P36" s="39" t="s">
        <v>58</v>
      </c>
      <c r="Q36" s="40"/>
      <c r="R36" s="40">
        <v>45</v>
      </c>
      <c r="S36" s="40">
        <v>10</v>
      </c>
      <c r="T36" s="40">
        <v>7</v>
      </c>
      <c r="U36" s="40">
        <v>15</v>
      </c>
      <c r="V36" s="40">
        <v>15</v>
      </c>
      <c r="W36" s="40">
        <v>25</v>
      </c>
      <c r="X36" s="40">
        <v>30</v>
      </c>
      <c r="Y36" s="40">
        <v>20</v>
      </c>
      <c r="Z36" s="40">
        <v>15</v>
      </c>
      <c r="AA36" s="40">
        <v>20</v>
      </c>
    </row>
    <row r="37" spans="1:28" x14ac:dyDescent="0.25">
      <c r="A37" s="39"/>
      <c r="B37" s="39" t="s">
        <v>59</v>
      </c>
      <c r="C37" s="25">
        <v>65</v>
      </c>
      <c r="D37" s="25">
        <v>60</v>
      </c>
      <c r="E37" s="25">
        <v>61</v>
      </c>
      <c r="F37" s="25">
        <v>30</v>
      </c>
      <c r="G37" s="25">
        <v>35</v>
      </c>
      <c r="H37" s="25">
        <v>52</v>
      </c>
      <c r="I37" s="25">
        <v>50</v>
      </c>
      <c r="J37" s="25">
        <v>25</v>
      </c>
      <c r="K37" s="25">
        <v>36</v>
      </c>
      <c r="L37" s="25">
        <v>32</v>
      </c>
      <c r="M37" s="25">
        <v>35</v>
      </c>
      <c r="N37" s="25">
        <v>17</v>
      </c>
      <c r="O37" s="39"/>
      <c r="P37" s="39" t="s">
        <v>59</v>
      </c>
      <c r="Q37" s="40">
        <v>60</v>
      </c>
      <c r="R37" s="40">
        <v>46</v>
      </c>
      <c r="S37" s="40">
        <v>13.333333333333334</v>
      </c>
      <c r="T37" s="40">
        <v>11</v>
      </c>
      <c r="U37" s="40">
        <v>15</v>
      </c>
      <c r="V37" s="40">
        <v>15</v>
      </c>
      <c r="W37" s="40">
        <v>10</v>
      </c>
      <c r="X37" s="40">
        <v>15</v>
      </c>
      <c r="Y37" s="40">
        <v>12.5</v>
      </c>
      <c r="Z37" s="40">
        <v>10</v>
      </c>
      <c r="AA37" s="40">
        <v>40</v>
      </c>
    </row>
    <row r="38" spans="1:28" x14ac:dyDescent="0.25">
      <c r="A38" s="39"/>
      <c r="B38" s="39" t="s">
        <v>60</v>
      </c>
      <c r="C38" s="25"/>
      <c r="D38" s="25">
        <v>60</v>
      </c>
      <c r="E38" s="25">
        <v>62</v>
      </c>
      <c r="F38" s="25">
        <v>47</v>
      </c>
      <c r="G38" s="25">
        <v>50</v>
      </c>
      <c r="H38" s="25">
        <v>70</v>
      </c>
      <c r="I38" s="25">
        <v>56</v>
      </c>
      <c r="J38" s="25">
        <v>41</v>
      </c>
      <c r="K38" s="25">
        <v>49</v>
      </c>
      <c r="L38" s="25">
        <v>26</v>
      </c>
      <c r="M38" s="25">
        <v>25</v>
      </c>
      <c r="N38" s="25">
        <v>36</v>
      </c>
      <c r="O38" s="39"/>
      <c r="P38" s="39" t="s">
        <v>60</v>
      </c>
      <c r="Q38" s="40"/>
      <c r="R38" s="40">
        <v>36</v>
      </c>
      <c r="S38" s="40">
        <v>13.333333333333334</v>
      </c>
      <c r="T38" s="40">
        <v>11</v>
      </c>
      <c r="U38" s="40">
        <v>20</v>
      </c>
      <c r="V38" s="40">
        <v>20</v>
      </c>
      <c r="W38" s="40">
        <v>20</v>
      </c>
      <c r="X38" s="40">
        <v>20</v>
      </c>
      <c r="Y38" s="40">
        <v>15</v>
      </c>
      <c r="Z38" s="40">
        <v>20</v>
      </c>
      <c r="AA38" s="40"/>
    </row>
    <row r="39" spans="1:28" x14ac:dyDescent="0.25">
      <c r="A39" s="39"/>
      <c r="B39" s="39" t="s">
        <v>61</v>
      </c>
      <c r="C39" s="25"/>
      <c r="D39" s="25">
        <v>55</v>
      </c>
      <c r="E39" s="25">
        <v>45</v>
      </c>
      <c r="F39" s="25">
        <v>65</v>
      </c>
      <c r="G39" s="25">
        <v>47.5</v>
      </c>
      <c r="H39" s="25">
        <v>70</v>
      </c>
      <c r="I39" s="25">
        <v>65</v>
      </c>
      <c r="J39" s="25">
        <v>50</v>
      </c>
      <c r="K39" s="25">
        <v>70</v>
      </c>
      <c r="L39" s="25">
        <v>22.5</v>
      </c>
      <c r="M39" s="25">
        <v>45</v>
      </c>
      <c r="N39" s="25">
        <v>45</v>
      </c>
      <c r="O39" s="39"/>
      <c r="P39" s="39" t="s">
        <v>61</v>
      </c>
      <c r="Q39" s="40"/>
      <c r="R39" s="40">
        <v>50</v>
      </c>
      <c r="S39" s="40">
        <v>14.333333333333334</v>
      </c>
      <c r="T39" s="40"/>
      <c r="U39" s="40">
        <v>20</v>
      </c>
      <c r="V39" s="40">
        <v>25</v>
      </c>
      <c r="W39" s="40">
        <v>25</v>
      </c>
      <c r="X39" s="40"/>
      <c r="Y39" s="40"/>
      <c r="Z39" s="40">
        <v>20</v>
      </c>
      <c r="AA39" s="40"/>
    </row>
    <row r="40" spans="1:28" x14ac:dyDescent="0.25">
      <c r="A40" s="39"/>
      <c r="B40" s="39" t="s">
        <v>62</v>
      </c>
      <c r="C40" s="25"/>
      <c r="D40" s="25">
        <v>55</v>
      </c>
      <c r="E40" s="25">
        <v>44.333333333333336</v>
      </c>
      <c r="F40" s="25">
        <v>50</v>
      </c>
      <c r="G40" s="25">
        <v>48</v>
      </c>
      <c r="H40" s="25">
        <v>70</v>
      </c>
      <c r="I40" s="25">
        <v>50</v>
      </c>
      <c r="J40" s="25">
        <v>43.5</v>
      </c>
      <c r="K40" s="25">
        <v>65</v>
      </c>
      <c r="L40" s="25">
        <v>20.5</v>
      </c>
      <c r="M40" s="25"/>
      <c r="N40" s="25">
        <v>27</v>
      </c>
      <c r="O40" s="39"/>
      <c r="P40" s="39" t="s">
        <v>62</v>
      </c>
      <c r="Q40" s="40"/>
      <c r="R40" s="40">
        <v>50</v>
      </c>
      <c r="S40" s="40">
        <v>12.5</v>
      </c>
      <c r="T40" s="40"/>
      <c r="U40" s="40">
        <v>30</v>
      </c>
      <c r="V40" s="40">
        <v>25</v>
      </c>
      <c r="W40" s="40">
        <v>20</v>
      </c>
      <c r="X40" s="40">
        <v>20</v>
      </c>
      <c r="Y40" s="40">
        <v>15</v>
      </c>
      <c r="Z40" s="40">
        <v>20</v>
      </c>
      <c r="AA40" s="40"/>
    </row>
    <row r="41" spans="1:28" x14ac:dyDescent="0.25">
      <c r="A41" s="39"/>
      <c r="B41" s="39" t="s">
        <v>63</v>
      </c>
      <c r="C41" s="25">
        <v>60</v>
      </c>
      <c r="D41" s="25">
        <v>65</v>
      </c>
      <c r="E41" s="25">
        <v>46</v>
      </c>
      <c r="F41" s="25">
        <v>44</v>
      </c>
      <c r="G41" s="25">
        <v>46</v>
      </c>
      <c r="H41" s="25">
        <v>62</v>
      </c>
      <c r="I41" s="25">
        <v>47</v>
      </c>
      <c r="J41" s="25">
        <v>31.5</v>
      </c>
      <c r="K41" s="25">
        <v>48.5</v>
      </c>
      <c r="L41" s="25">
        <v>20</v>
      </c>
      <c r="M41" s="25">
        <v>40</v>
      </c>
      <c r="N41" s="25">
        <v>29.25</v>
      </c>
      <c r="O41" s="39"/>
      <c r="P41" s="39" t="s">
        <v>63</v>
      </c>
      <c r="Q41" s="40">
        <v>60</v>
      </c>
      <c r="R41" s="40">
        <v>50</v>
      </c>
      <c r="S41" s="40">
        <v>20</v>
      </c>
      <c r="T41" s="40"/>
      <c r="U41" s="40"/>
      <c r="V41" s="40">
        <v>25</v>
      </c>
      <c r="W41" s="40">
        <v>20</v>
      </c>
      <c r="X41" s="40"/>
      <c r="Y41" s="25">
        <v>15</v>
      </c>
      <c r="Z41" s="40">
        <v>20</v>
      </c>
      <c r="AA41" s="40"/>
    </row>
    <row r="42" spans="1:28" x14ac:dyDescent="0.25">
      <c r="A42" s="41"/>
      <c r="B42" s="41" t="s">
        <v>64</v>
      </c>
      <c r="C42" s="42">
        <v>75</v>
      </c>
      <c r="D42" s="42">
        <v>60</v>
      </c>
      <c r="E42" s="42">
        <v>57.5</v>
      </c>
      <c r="F42" s="42">
        <v>50</v>
      </c>
      <c r="G42" s="42">
        <v>50</v>
      </c>
      <c r="H42" s="42">
        <v>70</v>
      </c>
      <c r="I42" s="42">
        <v>50</v>
      </c>
      <c r="J42" s="42">
        <v>48</v>
      </c>
      <c r="K42" s="42">
        <v>50.333333333333336</v>
      </c>
      <c r="L42" s="42">
        <v>41</v>
      </c>
      <c r="M42" s="42"/>
      <c r="N42" s="42">
        <v>29.142857142857142</v>
      </c>
      <c r="O42" s="41"/>
      <c r="P42" s="41" t="s">
        <v>64</v>
      </c>
      <c r="Q42" s="43"/>
      <c r="R42" s="43">
        <v>50</v>
      </c>
      <c r="S42" s="43"/>
      <c r="T42" s="43"/>
      <c r="U42" s="43"/>
      <c r="V42" s="43"/>
      <c r="W42" s="43"/>
      <c r="X42" s="43"/>
      <c r="Y42" s="43">
        <v>47.5</v>
      </c>
      <c r="Z42" s="43"/>
      <c r="AA42" s="43"/>
      <c r="AB42" s="44"/>
    </row>
    <row r="43" spans="1:28" s="49" customFormat="1" ht="18" x14ac:dyDescent="0.25">
      <c r="A43" s="45" t="s">
        <v>65</v>
      </c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5" t="s">
        <v>65</v>
      </c>
      <c r="P43" s="46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8" s="54" customFormat="1" ht="15.75" x14ac:dyDescent="0.25">
      <c r="A44" s="50"/>
      <c r="B44" s="51" t="s">
        <v>66</v>
      </c>
      <c r="C44" s="52">
        <f t="shared" ref="C44:N44" si="0">AVERAGE(C21:C42)</f>
        <v>65</v>
      </c>
      <c r="D44" s="52">
        <f t="shared" si="0"/>
        <v>56.772727272727273</v>
      </c>
      <c r="E44" s="52">
        <f t="shared" si="0"/>
        <v>49.128787878787882</v>
      </c>
      <c r="F44" s="52">
        <f t="shared" si="0"/>
        <v>49.94318181818182</v>
      </c>
      <c r="G44" s="52">
        <f t="shared" si="0"/>
        <v>49.386363636363633</v>
      </c>
      <c r="H44" s="52">
        <f t="shared" si="0"/>
        <v>59.772727272727273</v>
      </c>
      <c r="I44" s="52">
        <f t="shared" si="0"/>
        <v>48.340909090909093</v>
      </c>
      <c r="J44" s="52">
        <f t="shared" si="0"/>
        <v>38.545454545454547</v>
      </c>
      <c r="K44" s="52">
        <f t="shared" si="0"/>
        <v>51.446969696969695</v>
      </c>
      <c r="L44" s="52">
        <f t="shared" si="0"/>
        <v>25.277777777777779</v>
      </c>
      <c r="M44" s="52">
        <f t="shared" si="0"/>
        <v>30.638888888888889</v>
      </c>
      <c r="N44" s="52">
        <f t="shared" si="0"/>
        <v>32.608766233766232</v>
      </c>
      <c r="O44" s="50"/>
      <c r="P44" s="51" t="s">
        <v>66</v>
      </c>
      <c r="Q44" s="53">
        <f t="shared" ref="Q44:AA44" si="1">AVERAGE(Q21:Q42)</f>
        <v>60</v>
      </c>
      <c r="R44" s="53">
        <f t="shared" si="1"/>
        <v>44.214285714285715</v>
      </c>
      <c r="S44" s="53">
        <f t="shared" si="1"/>
        <v>12.359375</v>
      </c>
      <c r="T44" s="53">
        <f t="shared" si="1"/>
        <v>13.002000000000001</v>
      </c>
      <c r="U44" s="53">
        <f t="shared" si="1"/>
        <v>21.411764705882351</v>
      </c>
      <c r="V44" s="53">
        <f t="shared" si="1"/>
        <v>21.555555555555557</v>
      </c>
      <c r="W44" s="53">
        <f t="shared" si="1"/>
        <v>19.5</v>
      </c>
      <c r="X44" s="53">
        <f t="shared" si="1"/>
        <v>18.041666666666668</v>
      </c>
      <c r="Y44" s="53">
        <f t="shared" si="1"/>
        <v>17.333333333333336</v>
      </c>
      <c r="Z44" s="53">
        <f t="shared" si="1"/>
        <v>18.058823529411764</v>
      </c>
      <c r="AA44" s="53">
        <f t="shared" si="1"/>
        <v>30</v>
      </c>
      <c r="AB44" s="53">
        <f>SUMPRODUCT(C44:AA44,$C$54:$AA$54)</f>
        <v>73.217462084138759</v>
      </c>
    </row>
    <row r="45" spans="1:28" s="59" customFormat="1" ht="15.75" x14ac:dyDescent="0.25">
      <c r="A45" s="55"/>
      <c r="B45" s="56" t="s">
        <v>67</v>
      </c>
      <c r="C45" s="57">
        <f t="shared" ref="C45:N45" si="2">MAX(C21:C42)</f>
        <v>90</v>
      </c>
      <c r="D45" s="57">
        <f t="shared" si="2"/>
        <v>70</v>
      </c>
      <c r="E45" s="57">
        <f t="shared" si="2"/>
        <v>65</v>
      </c>
      <c r="F45" s="57">
        <f t="shared" si="2"/>
        <v>65</v>
      </c>
      <c r="G45" s="57">
        <f t="shared" si="2"/>
        <v>60</v>
      </c>
      <c r="H45" s="57">
        <f t="shared" si="2"/>
        <v>80</v>
      </c>
      <c r="I45" s="57">
        <f t="shared" si="2"/>
        <v>65</v>
      </c>
      <c r="J45" s="57">
        <f t="shared" si="2"/>
        <v>50</v>
      </c>
      <c r="K45" s="57">
        <f t="shared" si="2"/>
        <v>70</v>
      </c>
      <c r="L45" s="57">
        <f t="shared" si="2"/>
        <v>48</v>
      </c>
      <c r="M45" s="57">
        <f t="shared" si="2"/>
        <v>60</v>
      </c>
      <c r="N45" s="57">
        <f t="shared" si="2"/>
        <v>60</v>
      </c>
      <c r="O45" s="55"/>
      <c r="P45" s="56" t="s">
        <v>67</v>
      </c>
      <c r="Q45" s="53">
        <f t="shared" ref="Q45:AA45" si="3">MAX(Q21:Q42)</f>
        <v>70</v>
      </c>
      <c r="R45" s="58">
        <f t="shared" si="3"/>
        <v>60</v>
      </c>
      <c r="S45" s="58">
        <f t="shared" si="3"/>
        <v>20</v>
      </c>
      <c r="T45" s="58">
        <f t="shared" si="3"/>
        <v>20</v>
      </c>
      <c r="U45" s="58">
        <f t="shared" si="3"/>
        <v>30</v>
      </c>
      <c r="V45" s="58">
        <f t="shared" si="3"/>
        <v>25.666666666666668</v>
      </c>
      <c r="W45" s="58">
        <f t="shared" si="3"/>
        <v>26</v>
      </c>
      <c r="X45" s="58">
        <f t="shared" si="3"/>
        <v>30</v>
      </c>
      <c r="Y45" s="58">
        <f t="shared" si="3"/>
        <v>47.5</v>
      </c>
      <c r="Z45" s="58">
        <f t="shared" si="3"/>
        <v>20</v>
      </c>
      <c r="AA45" s="53">
        <f t="shared" si="3"/>
        <v>40</v>
      </c>
      <c r="AB45" s="53">
        <f>SUMPRODUCT(C45:AA45,$C$54:$AA$54)</f>
        <v>103.41908833170825</v>
      </c>
    </row>
    <row r="46" spans="1:28" s="59" customFormat="1" ht="15.75" x14ac:dyDescent="0.25">
      <c r="A46" s="55"/>
      <c r="B46" s="56" t="s">
        <v>68</v>
      </c>
      <c r="C46" s="57">
        <f t="shared" ref="C46:N46" si="4">MEDIAN(C21:C42)</f>
        <v>65</v>
      </c>
      <c r="D46" s="57">
        <f t="shared" si="4"/>
        <v>60</v>
      </c>
      <c r="E46" s="57">
        <f t="shared" si="4"/>
        <v>50</v>
      </c>
      <c r="F46" s="57">
        <f t="shared" si="4"/>
        <v>50</v>
      </c>
      <c r="G46" s="57">
        <f t="shared" si="4"/>
        <v>50</v>
      </c>
      <c r="H46" s="57">
        <f t="shared" si="4"/>
        <v>60</v>
      </c>
      <c r="I46" s="57">
        <f t="shared" si="4"/>
        <v>50</v>
      </c>
      <c r="J46" s="57">
        <f t="shared" si="4"/>
        <v>36</v>
      </c>
      <c r="K46" s="57">
        <f t="shared" si="4"/>
        <v>50.916666666666671</v>
      </c>
      <c r="L46" s="57">
        <f t="shared" si="4"/>
        <v>22</v>
      </c>
      <c r="M46" s="57">
        <f t="shared" si="4"/>
        <v>30</v>
      </c>
      <c r="N46" s="57">
        <f t="shared" si="4"/>
        <v>29.625</v>
      </c>
      <c r="O46" s="55"/>
      <c r="P46" s="56" t="s">
        <v>68</v>
      </c>
      <c r="Q46" s="53">
        <f t="shared" ref="Q46:AA46" si="5">MEDIAN(Q21:Q42)</f>
        <v>60</v>
      </c>
      <c r="R46" s="58">
        <f t="shared" si="5"/>
        <v>45</v>
      </c>
      <c r="S46" s="58">
        <f t="shared" si="5"/>
        <v>12.5</v>
      </c>
      <c r="T46" s="58">
        <f t="shared" si="5"/>
        <v>12.6</v>
      </c>
      <c r="U46" s="58">
        <f t="shared" si="5"/>
        <v>20</v>
      </c>
      <c r="V46" s="58">
        <f t="shared" si="5"/>
        <v>24.666666666666664</v>
      </c>
      <c r="W46" s="58">
        <f t="shared" si="5"/>
        <v>20</v>
      </c>
      <c r="X46" s="58">
        <f t="shared" si="5"/>
        <v>16</v>
      </c>
      <c r="Y46" s="58">
        <f t="shared" si="5"/>
        <v>15</v>
      </c>
      <c r="Z46" s="58">
        <f t="shared" si="5"/>
        <v>20</v>
      </c>
      <c r="AA46" s="53">
        <f t="shared" si="5"/>
        <v>30</v>
      </c>
      <c r="AB46" s="53">
        <f>SUMPRODUCT(C46:AA46,$C$54:$AA$54)</f>
        <v>72.835824208054987</v>
      </c>
    </row>
    <row r="47" spans="1:28" s="59" customFormat="1" ht="15.75" x14ac:dyDescent="0.25">
      <c r="A47" s="55"/>
      <c r="B47" s="56" t="s">
        <v>69</v>
      </c>
      <c r="C47" s="57">
        <f t="shared" ref="C47:N47" si="6">MIN(C21:C42)</f>
        <v>40</v>
      </c>
      <c r="D47" s="57">
        <f t="shared" si="6"/>
        <v>40</v>
      </c>
      <c r="E47" s="57">
        <f t="shared" si="6"/>
        <v>25</v>
      </c>
      <c r="F47" s="57">
        <f t="shared" si="6"/>
        <v>30</v>
      </c>
      <c r="G47" s="57">
        <f t="shared" si="6"/>
        <v>35</v>
      </c>
      <c r="H47" s="57">
        <f t="shared" si="6"/>
        <v>30</v>
      </c>
      <c r="I47" s="57">
        <f t="shared" si="6"/>
        <v>30</v>
      </c>
      <c r="J47" s="57">
        <f t="shared" si="6"/>
        <v>25</v>
      </c>
      <c r="K47" s="57">
        <f t="shared" si="6"/>
        <v>35</v>
      </c>
      <c r="L47" s="57">
        <f t="shared" si="6"/>
        <v>15</v>
      </c>
      <c r="M47" s="57">
        <f t="shared" si="6"/>
        <v>12.5</v>
      </c>
      <c r="N47" s="57">
        <f t="shared" si="6"/>
        <v>17</v>
      </c>
      <c r="O47" s="55"/>
      <c r="P47" s="56" t="s">
        <v>69</v>
      </c>
      <c r="Q47" s="53">
        <f t="shared" ref="Q47:AA47" si="7">MIN(Q21:Q42)</f>
        <v>45</v>
      </c>
      <c r="R47" s="58">
        <f t="shared" si="7"/>
        <v>26</v>
      </c>
      <c r="S47" s="58">
        <f t="shared" si="7"/>
        <v>8.3333333333333339</v>
      </c>
      <c r="T47" s="58">
        <f t="shared" si="7"/>
        <v>7</v>
      </c>
      <c r="U47" s="58">
        <f t="shared" si="7"/>
        <v>10</v>
      </c>
      <c r="V47" s="58">
        <f t="shared" si="7"/>
        <v>10</v>
      </c>
      <c r="W47" s="58">
        <f t="shared" si="7"/>
        <v>10</v>
      </c>
      <c r="X47" s="58">
        <f t="shared" si="7"/>
        <v>10</v>
      </c>
      <c r="Y47" s="58">
        <f t="shared" si="7"/>
        <v>10</v>
      </c>
      <c r="Z47" s="58">
        <f t="shared" si="7"/>
        <v>10</v>
      </c>
      <c r="AA47" s="53">
        <f t="shared" si="7"/>
        <v>20</v>
      </c>
      <c r="AB47" s="53">
        <f>SUMPRODUCT(C47:AA47,$C$54:$AA$54)</f>
        <v>44.683674314204644</v>
      </c>
    </row>
    <row r="48" spans="1:28" s="59" customFormat="1" ht="15.75" x14ac:dyDescent="0.25">
      <c r="A48" s="55"/>
      <c r="B48" s="56" t="s">
        <v>70</v>
      </c>
      <c r="C48" s="60">
        <f>C44/C46</f>
        <v>1</v>
      </c>
      <c r="D48" s="60">
        <f t="shared" ref="D48:N48" si="8">D44/D46</f>
        <v>0.94621212121212117</v>
      </c>
      <c r="E48" s="60">
        <f t="shared" si="8"/>
        <v>0.98257575757575766</v>
      </c>
      <c r="F48" s="60">
        <f t="shared" si="8"/>
        <v>0.9988636363636364</v>
      </c>
      <c r="G48" s="60">
        <f t="shared" si="8"/>
        <v>0.98772727272727268</v>
      </c>
      <c r="H48" s="60">
        <f t="shared" si="8"/>
        <v>0.99621212121212122</v>
      </c>
      <c r="I48" s="60">
        <f t="shared" si="8"/>
        <v>0.96681818181818191</v>
      </c>
      <c r="J48" s="60">
        <f t="shared" si="8"/>
        <v>1.0707070707070707</v>
      </c>
      <c r="K48" s="60">
        <f t="shared" si="8"/>
        <v>1.0104151167980955</v>
      </c>
      <c r="L48" s="60">
        <f t="shared" si="8"/>
        <v>1.148989898989899</v>
      </c>
      <c r="M48" s="60">
        <f t="shared" si="8"/>
        <v>1.0212962962962964</v>
      </c>
      <c r="N48" s="60">
        <f t="shared" si="8"/>
        <v>1.1007178475532906</v>
      </c>
      <c r="O48" s="55"/>
      <c r="P48" s="56" t="s">
        <v>70</v>
      </c>
      <c r="Q48" s="61">
        <f>Q44/Q46</f>
        <v>1</v>
      </c>
      <c r="R48" s="61">
        <f t="shared" ref="R48:AA48" si="9">R44/R46</f>
        <v>0.9825396825396826</v>
      </c>
      <c r="S48" s="61">
        <f t="shared" si="9"/>
        <v>0.98875000000000002</v>
      </c>
      <c r="T48" s="61">
        <f t="shared" si="9"/>
        <v>1.0319047619047619</v>
      </c>
      <c r="U48" s="61">
        <f t="shared" si="9"/>
        <v>1.0705882352941176</v>
      </c>
      <c r="V48" s="61">
        <f t="shared" si="9"/>
        <v>0.87387387387387405</v>
      </c>
      <c r="W48" s="61">
        <f t="shared" si="9"/>
        <v>0.97499999999999998</v>
      </c>
      <c r="X48" s="61">
        <f t="shared" si="9"/>
        <v>1.1276041666666667</v>
      </c>
      <c r="Y48" s="61">
        <f t="shared" si="9"/>
        <v>1.1555555555555557</v>
      </c>
      <c r="Z48" s="61">
        <f t="shared" si="9"/>
        <v>0.90294117647058825</v>
      </c>
      <c r="AA48" s="62">
        <f t="shared" si="9"/>
        <v>1</v>
      </c>
      <c r="AB48" s="53"/>
    </row>
    <row r="49" spans="1:28" s="59" customFormat="1" ht="15.75" x14ac:dyDescent="0.25">
      <c r="A49" s="55"/>
      <c r="B49" s="56" t="s">
        <v>71</v>
      </c>
      <c r="C49" s="63">
        <f t="shared" ref="C49:N49" si="10">(SUM(C21:C42)-C45-C47)/(COUNT(C21:C42)-2)</f>
        <v>65</v>
      </c>
      <c r="D49" s="63">
        <f t="shared" si="10"/>
        <v>56.95</v>
      </c>
      <c r="E49" s="63">
        <f t="shared" si="10"/>
        <v>49.541666666666671</v>
      </c>
      <c r="F49" s="63">
        <f t="shared" si="10"/>
        <v>50.1875</v>
      </c>
      <c r="G49" s="63">
        <f t="shared" si="10"/>
        <v>49.575000000000003</v>
      </c>
      <c r="H49" s="63">
        <f t="shared" si="10"/>
        <v>60.25</v>
      </c>
      <c r="I49" s="63">
        <f t="shared" si="10"/>
        <v>48.424999999999997</v>
      </c>
      <c r="J49" s="63">
        <f t="shared" si="10"/>
        <v>38.65</v>
      </c>
      <c r="K49" s="63">
        <f t="shared" si="10"/>
        <v>51.341666666666661</v>
      </c>
      <c r="L49" s="63">
        <f t="shared" si="10"/>
        <v>24.622807017543863</v>
      </c>
      <c r="M49" s="63">
        <f t="shared" si="10"/>
        <v>29.9375</v>
      </c>
      <c r="N49" s="63">
        <f t="shared" si="10"/>
        <v>32.019642857142856</v>
      </c>
      <c r="O49" s="55"/>
      <c r="P49" s="56" t="s">
        <v>71</v>
      </c>
      <c r="Q49" s="64">
        <f t="shared" ref="Q49:Z49" si="11">(SUM(Q21:Q42)-Q45-Q47)/(COUNT(Q21:Q42)-2)</f>
        <v>61.25</v>
      </c>
      <c r="R49" s="64">
        <f t="shared" si="11"/>
        <v>44.342105263157897</v>
      </c>
      <c r="S49" s="64">
        <f t="shared" si="11"/>
        <v>12.101190476190476</v>
      </c>
      <c r="T49" s="64">
        <f t="shared" si="11"/>
        <v>12.925384615384615</v>
      </c>
      <c r="U49" s="64">
        <f t="shared" si="11"/>
        <v>21.6</v>
      </c>
      <c r="V49" s="64">
        <f t="shared" si="11"/>
        <v>22.020833333333332</v>
      </c>
      <c r="W49" s="64">
        <f t="shared" si="11"/>
        <v>19.6875</v>
      </c>
      <c r="X49" s="64">
        <f t="shared" si="11"/>
        <v>17.740384615384617</v>
      </c>
      <c r="Y49" s="64">
        <f t="shared" si="11"/>
        <v>15.990196078431374</v>
      </c>
      <c r="Z49" s="64">
        <f t="shared" si="11"/>
        <v>18.466666666666665</v>
      </c>
      <c r="AA49" s="65"/>
      <c r="AB49" s="53"/>
    </row>
    <row r="50" spans="1:28" s="59" customFormat="1" ht="15.75" x14ac:dyDescent="0.25">
      <c r="A50" s="55"/>
      <c r="B50" s="56" t="s">
        <v>72</v>
      </c>
      <c r="C50" s="66">
        <f>C49/C44</f>
        <v>1</v>
      </c>
      <c r="D50" s="66">
        <f t="shared" ref="D50:N50" si="12">D49/D44</f>
        <v>1.0031224979983988</v>
      </c>
      <c r="E50" s="66">
        <f t="shared" si="12"/>
        <v>1.0084040092521203</v>
      </c>
      <c r="F50" s="66">
        <f t="shared" si="12"/>
        <v>1.0048919226393629</v>
      </c>
      <c r="G50" s="66">
        <f t="shared" si="12"/>
        <v>1.0038196042337784</v>
      </c>
      <c r="H50" s="66">
        <f t="shared" si="12"/>
        <v>1.0079847908745247</v>
      </c>
      <c r="I50" s="66">
        <f t="shared" si="12"/>
        <v>1.0017395392571695</v>
      </c>
      <c r="J50" s="66">
        <f t="shared" si="12"/>
        <v>1.0027122641509434</v>
      </c>
      <c r="K50" s="66">
        <f t="shared" si="12"/>
        <v>0.99795317331762623</v>
      </c>
      <c r="L50" s="66">
        <f t="shared" si="12"/>
        <v>0.97408906882591106</v>
      </c>
      <c r="M50" s="66">
        <f t="shared" si="12"/>
        <v>0.97710788757932909</v>
      </c>
      <c r="N50" s="66">
        <f t="shared" si="12"/>
        <v>0.98193358888833571</v>
      </c>
      <c r="O50" s="55"/>
      <c r="P50" s="56" t="s">
        <v>72</v>
      </c>
      <c r="Q50" s="67">
        <f>Q49/Q44</f>
        <v>1.0208333333333333</v>
      </c>
      <c r="R50" s="67">
        <f t="shared" ref="R50:Z50" si="13">R49/R44</f>
        <v>1.0028909106368507</v>
      </c>
      <c r="S50" s="67">
        <f t="shared" si="13"/>
        <v>0.97911022816206128</v>
      </c>
      <c r="T50" s="67">
        <f t="shared" si="13"/>
        <v>0.99410741542721237</v>
      </c>
      <c r="U50" s="67">
        <f t="shared" si="13"/>
        <v>1.008791208791209</v>
      </c>
      <c r="V50" s="67">
        <f t="shared" si="13"/>
        <v>1.0215850515463916</v>
      </c>
      <c r="W50" s="67">
        <f t="shared" si="13"/>
        <v>1.0096153846153846</v>
      </c>
      <c r="X50" s="67">
        <f t="shared" si="13"/>
        <v>0.98330076390122578</v>
      </c>
      <c r="Y50" s="67">
        <f t="shared" si="13"/>
        <v>0.92251131221719451</v>
      </c>
      <c r="Z50" s="67">
        <f t="shared" si="13"/>
        <v>1.0225841476655808</v>
      </c>
      <c r="AA50" s="68"/>
      <c r="AB50" s="53"/>
    </row>
    <row r="51" spans="1:28" s="59" customFormat="1" ht="15.75" x14ac:dyDescent="0.25">
      <c r="A51" s="55"/>
      <c r="B51" s="5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55"/>
      <c r="P51" s="56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8"/>
      <c r="AB51" s="53"/>
    </row>
    <row r="52" spans="1:28" s="59" customFormat="1" ht="15.75" x14ac:dyDescent="0.25">
      <c r="A52" s="69" t="s">
        <v>73</v>
      </c>
      <c r="B52" s="70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69" t="s">
        <v>73</v>
      </c>
      <c r="P52" s="70"/>
      <c r="Q52" s="53"/>
      <c r="R52" s="58"/>
      <c r="S52" s="58"/>
      <c r="T52" s="58"/>
      <c r="U52" s="58"/>
      <c r="V52" s="58"/>
      <c r="W52" s="58"/>
      <c r="X52" s="58"/>
      <c r="Y52" s="58"/>
      <c r="Z52" s="58"/>
      <c r="AA52" s="53"/>
    </row>
    <row r="53" spans="1:28" s="59" customFormat="1" ht="63" customHeight="1" x14ac:dyDescent="0.25">
      <c r="A53" s="94" t="s">
        <v>74</v>
      </c>
      <c r="B53" s="94"/>
      <c r="C53" s="71">
        <v>1540088</v>
      </c>
      <c r="D53" s="71">
        <v>1888296</v>
      </c>
      <c r="E53" s="71">
        <v>19827510</v>
      </c>
      <c r="F53" s="71">
        <v>23309900</v>
      </c>
      <c r="G53" s="71">
        <v>24740492</v>
      </c>
      <c r="H53" s="71">
        <v>10167804</v>
      </c>
      <c r="I53" s="71">
        <v>24422026</v>
      </c>
      <c r="J53" s="71">
        <v>27727740</v>
      </c>
      <c r="K53" s="71">
        <v>14765567</v>
      </c>
      <c r="L53" s="71">
        <v>8726051</v>
      </c>
      <c r="M53" s="71">
        <v>1246649</v>
      </c>
      <c r="N53" s="71">
        <v>4892033</v>
      </c>
      <c r="O53" s="94" t="s">
        <v>75</v>
      </c>
      <c r="P53" s="94"/>
      <c r="Q53" s="72">
        <v>489443</v>
      </c>
      <c r="R53" s="73">
        <v>7085330</v>
      </c>
      <c r="S53" s="73">
        <v>3744952</v>
      </c>
      <c r="T53" s="73">
        <v>2436285</v>
      </c>
      <c r="U53" s="73">
        <v>182280</v>
      </c>
      <c r="V53" s="73">
        <v>1006533</v>
      </c>
      <c r="W53" s="73">
        <v>800097</v>
      </c>
      <c r="X53" s="73">
        <v>589718</v>
      </c>
      <c r="Y53" s="73">
        <v>4871143</v>
      </c>
      <c r="Z53" s="73">
        <v>371834</v>
      </c>
      <c r="AA53" s="72">
        <v>3412124</v>
      </c>
    </row>
    <row r="54" spans="1:28" s="59" customFormat="1" ht="46.5" customHeight="1" x14ac:dyDescent="0.25">
      <c r="A54" s="94" t="s">
        <v>76</v>
      </c>
      <c r="B54" s="94"/>
      <c r="C54" s="74">
        <f>C53/SUM($C$53:$N$53)</f>
        <v>9.4336832686819933E-3</v>
      </c>
      <c r="D54" s="74">
        <f t="shared" ref="D54:N54" si="14">D53/SUM($C$53:$N$53)</f>
        <v>1.1566602935364169E-2</v>
      </c>
      <c r="E54" s="74">
        <f t="shared" si="14"/>
        <v>0.1214517932394934</v>
      </c>
      <c r="F54" s="74">
        <f t="shared" si="14"/>
        <v>0.14278288878599821</v>
      </c>
      <c r="G54" s="74">
        <f t="shared" si="14"/>
        <v>0.15154586324895766</v>
      </c>
      <c r="H54" s="74">
        <f t="shared" si="14"/>
        <v>6.2282053021670086E-2</v>
      </c>
      <c r="I54" s="74">
        <f t="shared" si="14"/>
        <v>0.14959512577431719</v>
      </c>
      <c r="J54" s="74">
        <f t="shared" si="14"/>
        <v>0.16984400691153001</v>
      </c>
      <c r="K54" s="74">
        <f t="shared" si="14"/>
        <v>9.0445274789819133E-2</v>
      </c>
      <c r="L54" s="74">
        <f t="shared" si="14"/>
        <v>5.345071276470291E-2</v>
      </c>
      <c r="M54" s="74">
        <f t="shared" si="14"/>
        <v>7.6362466386460633E-3</v>
      </c>
      <c r="N54" s="74">
        <f t="shared" si="14"/>
        <v>2.9965748620819185E-2</v>
      </c>
      <c r="O54" s="94" t="s">
        <v>77</v>
      </c>
      <c r="P54" s="94"/>
      <c r="Q54" s="75">
        <f>Q53/SUM($Q$53:$AA$53)</f>
        <v>1.9585758778833184E-2</v>
      </c>
      <c r="R54" s="76">
        <f t="shared" ref="R54:AA54" si="15">R53/SUM($Q$53:$AA$53)</f>
        <v>0.2835295718774814</v>
      </c>
      <c r="S54" s="76">
        <f t="shared" si="15"/>
        <v>0.14985958836945035</v>
      </c>
      <c r="T54" s="76">
        <f t="shared" si="15"/>
        <v>9.7491414376116539E-2</v>
      </c>
      <c r="U54" s="76">
        <f t="shared" si="15"/>
        <v>7.2941938289151397E-3</v>
      </c>
      <c r="V54" s="76">
        <f t="shared" si="15"/>
        <v>4.0277851641427706E-2</v>
      </c>
      <c r="W54" s="76">
        <f t="shared" si="15"/>
        <v>3.2017021066126382E-2</v>
      </c>
      <c r="X54" s="76">
        <f t="shared" si="15"/>
        <v>2.3598405729647675E-2</v>
      </c>
      <c r="Y54" s="76">
        <f t="shared" si="15"/>
        <v>0.19492572531469818</v>
      </c>
      <c r="Z54" s="76">
        <f t="shared" si="15"/>
        <v>1.4879467128488217E-2</v>
      </c>
      <c r="AA54" s="76">
        <f t="shared" si="15"/>
        <v>0.13654100188881524</v>
      </c>
    </row>
    <row r="55" spans="1:28" s="59" customFormat="1" ht="15.75" x14ac:dyDescent="0.25">
      <c r="A55" s="55"/>
      <c r="B55" s="5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55"/>
      <c r="P55" s="56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5"/>
    </row>
    <row r="56" spans="1:28" s="59" customFormat="1" ht="43.5" customHeight="1" x14ac:dyDescent="0.25">
      <c r="A56" s="94" t="s">
        <v>78</v>
      </c>
      <c r="B56" s="95"/>
      <c r="C56" s="77">
        <f>SUMPRODUCT(C54:N54,C44:N44)</f>
        <v>46.568377026848246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94" t="s">
        <v>79</v>
      </c>
      <c r="P56" s="95"/>
      <c r="Q56" s="77">
        <f>SUMPRODUCT(Q54:AB54,Q44:AB44)</f>
        <v>26.649085057290524</v>
      </c>
      <c r="R56" s="76"/>
      <c r="S56" s="76"/>
      <c r="T56" s="76"/>
      <c r="U56" s="76"/>
      <c r="V56" s="76"/>
      <c r="W56" s="76"/>
      <c r="X56" s="76"/>
      <c r="Y56" s="76"/>
      <c r="Z56" s="76"/>
      <c r="AA56" s="75"/>
    </row>
    <row r="57" spans="1:28" x14ac:dyDescent="0.25">
      <c r="A57" s="78"/>
      <c r="B57" s="79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78"/>
      <c r="P57" s="78"/>
      <c r="Q57" s="80"/>
      <c r="R57" s="81"/>
      <c r="S57" s="81"/>
      <c r="T57" s="81"/>
      <c r="U57" s="81"/>
      <c r="V57" s="81"/>
      <c r="W57" s="81"/>
      <c r="X57" s="81"/>
      <c r="Y57" s="81"/>
      <c r="Z57" s="81"/>
      <c r="AA57" s="82"/>
    </row>
    <row r="58" spans="1:28" s="87" customFormat="1" x14ac:dyDescent="0.25">
      <c r="A58" s="83" t="s">
        <v>80</v>
      </c>
      <c r="B58" s="84"/>
      <c r="C58" s="85"/>
      <c r="D58" s="85"/>
      <c r="E58" s="86"/>
      <c r="F58" s="81"/>
      <c r="G58" s="81"/>
      <c r="H58" s="81"/>
      <c r="I58" s="81"/>
      <c r="J58" s="81"/>
      <c r="K58" s="81"/>
      <c r="L58" s="81"/>
      <c r="M58" s="81"/>
      <c r="N58" s="81"/>
      <c r="O58" s="83" t="s">
        <v>80</v>
      </c>
      <c r="P58" s="18"/>
      <c r="Q58" s="86"/>
    </row>
    <row r="59" spans="1:28" s="87" customFormat="1" ht="16.5" x14ac:dyDescent="0.25">
      <c r="A59" s="88" t="s">
        <v>81</v>
      </c>
      <c r="C59" s="85"/>
      <c r="D59" s="85"/>
      <c r="E59" s="86"/>
      <c r="F59" s="81"/>
      <c r="G59" s="81"/>
      <c r="H59" s="81"/>
      <c r="I59" s="81"/>
      <c r="J59" s="81"/>
      <c r="K59" s="81"/>
      <c r="L59" s="81"/>
      <c r="M59" s="81"/>
      <c r="N59" s="81"/>
      <c r="O59" s="88" t="s">
        <v>81</v>
      </c>
      <c r="P59" s="89"/>
      <c r="Q59" s="86"/>
    </row>
    <row r="60" spans="1:28" s="87" customFormat="1" ht="16.5" x14ac:dyDescent="0.25">
      <c r="A60" s="88" t="s">
        <v>82</v>
      </c>
      <c r="C60" s="86"/>
      <c r="D60" s="86"/>
      <c r="E60" s="86"/>
      <c r="F60" s="81"/>
      <c r="G60" s="81"/>
      <c r="H60" s="81"/>
      <c r="I60" s="81"/>
      <c r="J60" s="81"/>
      <c r="K60" s="81"/>
      <c r="L60" s="81"/>
      <c r="M60" s="81"/>
      <c r="N60" s="81"/>
      <c r="O60" s="88" t="s">
        <v>82</v>
      </c>
      <c r="P60" s="84"/>
      <c r="Q60" s="86"/>
    </row>
    <row r="61" spans="1:28" s="87" customFormat="1" ht="16.5" x14ac:dyDescent="0.25">
      <c r="A61" s="88" t="s">
        <v>83</v>
      </c>
      <c r="C61" s="86"/>
      <c r="D61" s="86"/>
      <c r="E61" s="86"/>
      <c r="F61" s="81"/>
      <c r="G61" s="81"/>
      <c r="H61" s="81"/>
      <c r="I61" s="81"/>
      <c r="J61" s="81"/>
      <c r="K61" s="81"/>
      <c r="L61" s="81"/>
      <c r="M61" s="81"/>
      <c r="N61" s="81"/>
      <c r="O61" s="88" t="s">
        <v>83</v>
      </c>
      <c r="P61" s="84"/>
      <c r="Q61" s="86"/>
    </row>
    <row r="62" spans="1:28" s="87" customFormat="1" x14ac:dyDescent="0.25">
      <c r="A62" s="83" t="s">
        <v>84</v>
      </c>
      <c r="C62" s="86"/>
      <c r="D62" s="86"/>
      <c r="E62" s="86"/>
      <c r="F62" s="81"/>
      <c r="G62" s="81"/>
      <c r="H62" s="81"/>
      <c r="I62" s="81"/>
      <c r="J62" s="81"/>
      <c r="K62" s="81"/>
      <c r="L62" s="81"/>
      <c r="M62" s="81"/>
      <c r="N62" s="81"/>
      <c r="O62" s="83" t="s">
        <v>84</v>
      </c>
      <c r="Q62" s="86"/>
    </row>
    <row r="63" spans="1:28" x14ac:dyDescent="0.25">
      <c r="F63" s="81"/>
      <c r="G63" s="81"/>
      <c r="H63" s="81"/>
      <c r="I63" s="81"/>
      <c r="J63" s="81"/>
      <c r="K63" s="81"/>
      <c r="L63" s="81"/>
      <c r="M63" s="81"/>
      <c r="N63" s="81"/>
      <c r="Q63" s="92"/>
      <c r="R63" s="93"/>
      <c r="S63" s="93"/>
      <c r="T63" s="93"/>
      <c r="U63" s="93"/>
      <c r="V63" s="93"/>
      <c r="W63" s="93"/>
      <c r="X63" s="93"/>
      <c r="Y63" s="93"/>
      <c r="Z63" s="93"/>
      <c r="AA63" s="93"/>
    </row>
    <row r="64" spans="1:28" x14ac:dyDescent="0.25">
      <c r="F64" s="81"/>
      <c r="G64" s="81"/>
      <c r="H64" s="81"/>
      <c r="I64" s="81"/>
      <c r="J64" s="81"/>
      <c r="K64" s="81"/>
      <c r="L64" s="81"/>
      <c r="M64" s="81"/>
      <c r="N64" s="81"/>
      <c r="Q64" s="92"/>
      <c r="R64" s="93"/>
      <c r="S64" s="93"/>
      <c r="T64" s="93"/>
      <c r="U64" s="93"/>
      <c r="V64" s="93"/>
      <c r="W64" s="93"/>
      <c r="X64" s="93"/>
      <c r="Y64" s="93"/>
      <c r="Z64" s="93"/>
      <c r="AA64" s="93"/>
    </row>
    <row r="71" spans="5:14" x14ac:dyDescent="0.25">
      <c r="E71" s="93"/>
    </row>
    <row r="72" spans="5:14" x14ac:dyDescent="0.25">
      <c r="E72" s="92"/>
    </row>
    <row r="73" spans="5:14" x14ac:dyDescent="0.25">
      <c r="E73" s="92"/>
    </row>
    <row r="79" spans="5:14" ht="18" customHeight="1" x14ac:dyDescent="0.25">
      <c r="F79" s="93"/>
      <c r="G79" s="93"/>
      <c r="H79" s="93"/>
      <c r="I79" s="93"/>
      <c r="J79" s="93"/>
      <c r="K79" s="93"/>
      <c r="L79" s="93"/>
      <c r="M79" s="93"/>
      <c r="N79" s="93"/>
    </row>
    <row r="80" spans="5:14" ht="18" customHeight="1" x14ac:dyDescent="0.25">
      <c r="F80" s="92"/>
      <c r="G80" s="92"/>
      <c r="H80" s="92"/>
      <c r="I80" s="92"/>
      <c r="J80" s="92"/>
      <c r="K80" s="92"/>
      <c r="L80" s="92"/>
      <c r="M80" s="93"/>
      <c r="N80" s="93"/>
    </row>
  </sheetData>
  <mergeCells count="14">
    <mergeCell ref="A1:N1"/>
    <mergeCell ref="O1:AB1"/>
    <mergeCell ref="A2:N2"/>
    <mergeCell ref="O2:AA2"/>
    <mergeCell ref="C4:N4"/>
    <mergeCell ref="Q4:AB4"/>
    <mergeCell ref="A56:B56"/>
    <mergeCell ref="O56:P56"/>
    <mergeCell ref="F8:G8"/>
    <mergeCell ref="H8:I8"/>
    <mergeCell ref="A53:B53"/>
    <mergeCell ref="O53:P53"/>
    <mergeCell ref="A54:B54"/>
    <mergeCell ref="O54:P54"/>
  </mergeCells>
  <printOptions horizontalCentered="1" verticalCentered="1"/>
  <pageMargins left="0.7" right="0.7" top="0.75" bottom="0.75" header="0.3" footer="0.3"/>
  <pageSetup scale="41" fitToWidth="2" orientation="landscape" r:id="rId1"/>
  <colBreaks count="1" manualBreakCount="1">
    <brk id="14" max="73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808469C87C7E014AB7A56B6C06CC6ADC" ma:contentTypeVersion="0" ma:contentTypeDescription="" ma:contentTypeScope="" ma:versionID="2805d43d45e03e2ffd00267597b7a769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Pièce 2.1A annexée aux réponses des experts de PEG pour l'AQCIE-CIFQ à la demande de renseignements no 2 de la Régie</Sujet>
    <Confidentiel xmlns="a091097b-8ae3-4832-a2b2-51f9a78aeacd">3</Confidentiel>
    <Projet xmlns="a091097b-8ae3-4832-a2b2-51f9a78aeacd">670</Projet>
    <Provenance xmlns="a091097b-8ae3-4832-a2b2-51f9a78aeacd">2</Provenance>
    <Hidden_UploadedAt xmlns="a091097b-8ae3-4832-a2b2-51f9a78aeacd">2023-01-29T01:26:35+00:00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14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 xsi:nil="true"/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11</Catégorie_x0020_de_x0020_document>
    <Date_x0020_de_x0020_confidentialité_x0020_relevée xmlns="a091097b-8ae3-4832-a2b2-51f9a78aeacd" xsi:nil="true"/>
    <Hidden_ApprovedAt xmlns="a091097b-8ae3-4832-a2b2-51f9a78aeacd">2023-01-29T01:26:35+00:00</Hidden_ApprovedAt>
    <Cote_x0020_de_x0020_piéce xmlns="a091097b-8ae3-4832-a2b2-51f9a78aeacd">C-AQCIE-CIFQ-0041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W2HFWTQUJJY6-1647426744-215</_dlc_DocId>
    <_dlc_DocIdUrl xmlns="a84ed267-86d5-4fa1-a3cb-2fed497fe84f">
      <Url>http://s10mtlweb:8081/670/_layouts/15/DocIdRedir.aspx?ID=W2HFWTQUJJY6-1647426744-215</Url>
      <Description>W2HFWTQUJJY6-1647426744-215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0972858-5CF0-4C33-A347-91FB84FE47BA}"/>
</file>

<file path=customXml/itemProps2.xml><?xml version="1.0" encoding="utf-8"?>
<ds:datastoreItem xmlns:ds="http://schemas.openxmlformats.org/officeDocument/2006/customXml" ds:itemID="{992DA850-B4A4-44C3-B2B5-6259491ACE76}"/>
</file>

<file path=customXml/itemProps3.xml><?xml version="1.0" encoding="utf-8"?>
<ds:datastoreItem xmlns:ds="http://schemas.openxmlformats.org/officeDocument/2006/customXml" ds:itemID="{CE9B736A-FB35-4BB2-801A-74608544CE2D}"/>
</file>

<file path=customXml/itemProps4.xml><?xml version="1.0" encoding="utf-8"?>
<ds:datastoreItem xmlns:ds="http://schemas.openxmlformats.org/officeDocument/2006/customXml" ds:itemID="{53F7089E-7FBB-41D0-B524-0AEAF509EC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Pièce 2.1A annexée aux réponses des experts de PEG pour l'AQCIE-CIFQ à la demande de renseignements no 2 de la Régie</dc:subject>
  <dc:creator>Mark Newton Lowry</dc:creator>
  <cp:lastModifiedBy>Gretchen</cp:lastModifiedBy>
  <cp:lastPrinted>2018-02-01T00:18:32Z</cp:lastPrinted>
  <dcterms:created xsi:type="dcterms:W3CDTF">2018-01-31T23:03:05Z</dcterms:created>
  <dcterms:modified xsi:type="dcterms:W3CDTF">2018-02-01T00:18:36Z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0x010100F6681E3BDF397F418586AC591ADC81BB00808469C87C7E014AB7A56B6C06CC6ADC</vt:lpwstr>
  </property>
  <property fmtid="{D5CDD505-2E9C-101B-9397-08002B2CF9AE}" pid="4" name="Order">
    <vt:r8>3270100</vt:r8>
  </property>
  <property fmtid="{D5CDD505-2E9C-101B-9397-08002B2CF9AE}" pid="5" name="_dlc_DocIdItemGuid">
    <vt:lpwstr>07fe5927-4e7c-44c0-a63e-30e221997bfd</vt:lpwstr>
  </property>
</Properties>
</file>