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Gretchen\Documents\Quebec\AQCIE\Phase 3\IR Responses Jan 2018\"/>
    </mc:Choice>
  </mc:AlternateContent>
  <bookViews>
    <workbookView xWindow="0" yWindow="0" windowWidth="3975" windowHeight="6720" xr2:uid="{00000000-000D-0000-FFFF-FFFF00000000}"/>
  </bookViews>
  <sheets>
    <sheet name="Table" sheetId="1" r:id="rId1"/>
    <sheet name="Inflation data" sheetId="2" r:id="rId2"/>
    <sheet name="HQD outputs" sheetId="3" r:id="rId3"/>
    <sheet name="ConfBoardDataAnnual" sheetId="5" r:id="rId4"/>
  </sheets>
  <externalReferences>
    <externalReference r:id="rId5"/>
    <externalReference r:id="rId6"/>
    <externalReference r:id="rId7"/>
    <externalReference r:id="rId8"/>
    <externalReference r:id="rId9"/>
    <externalReference r:id="rId10"/>
    <externalReference r:id="rId11"/>
  </externalReferences>
  <definedNames>
    <definedName name="__d2" localSheetId="3">#REF!</definedName>
    <definedName name="__d2">#REF!</definedName>
    <definedName name="_d2" localSheetId="3">#REF!</definedName>
    <definedName name="_d2">#REF!</definedName>
    <definedName name="_d3" localSheetId="3">#REF!</definedName>
    <definedName name="_d3">#REF!</definedName>
    <definedName name="_Parse_Out" localSheetId="3" hidden="1">#REF!</definedName>
    <definedName name="_Parse_Out" hidden="1">#REF!</definedName>
    <definedName name="A" localSheetId="3">[1]Sheet1!#REF!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 localSheetId="3">#REF!</definedName>
    <definedName name="BTP">#REF!</definedName>
    <definedName name="CCCA" localSheetId="3">#REF!</definedName>
    <definedName name="CCCA">#REF!</definedName>
    <definedName name="CIVA" localSheetId="3">#REF!</definedName>
    <definedName name="CIVA">#REF!</definedName>
    <definedName name="COMP" localSheetId="3">#REF!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 localSheetId="3">#REF!</definedName>
    <definedName name="Data1">#REF!</definedName>
    <definedName name="data10">'[3]2010 data'!$A$1:$CC$36</definedName>
    <definedName name="data11">'[3]2011 data '!$A$1:$CC$37</definedName>
    <definedName name="_xlnm.Database" localSheetId="3">#REF!</definedName>
    <definedName name="_xlnm.Database">#REF!</definedName>
    <definedName name="database_old" localSheetId="3">#REF!</definedName>
    <definedName name="database_old">#REF!</definedName>
    <definedName name="Database1" localSheetId="3">#REF!</definedName>
    <definedName name="Database1">#REF!</definedName>
    <definedName name="Date_Range">[2]cpi06!$A$2:$A$10,[2]cpi06!$A$11:$A$243</definedName>
    <definedName name="DATES">#N/A</definedName>
    <definedName name="db" localSheetId="3">#REF!</definedName>
    <definedName name="db">#REF!</definedName>
    <definedName name="DISTRIBUTOR_NAME">'[4]1. Information'!$F$14</definedName>
    <definedName name="fgngdh">'[5]1. Information'!$F$14</definedName>
    <definedName name="FTE" localSheetId="3">#REF!</definedName>
    <definedName name="FTE">#REF!</definedName>
    <definedName name="FTPT" localSheetId="3">#REF!</definedName>
    <definedName name="FTPT">#REF!</definedName>
    <definedName name="fvsv">'[5]1. Information'!$F$14</definedName>
    <definedName name="GCFC" localSheetId="3">#REF!</definedName>
    <definedName name="GCFC">#REF!</definedName>
    <definedName name="GOC" localSheetId="3">#REF!</definedName>
    <definedName name="GOC">#REF!</definedName>
    <definedName name="GOCWI" localSheetId="3">#REF!</definedName>
    <definedName name="GOCWI">#REF!</definedName>
    <definedName name="GOIPD" localSheetId="3">#REF!</definedName>
    <definedName name="GOIPD">#REF!</definedName>
    <definedName name="GOX" localSheetId="3">#REF!</definedName>
    <definedName name="GOX">#REF!</definedName>
    <definedName name="GPO" localSheetId="3">#REF!</definedName>
    <definedName name="GPO">#REF!</definedName>
    <definedName name="GPOCWI" localSheetId="3">#REF!</definedName>
    <definedName name="GPOCWI">#REF!</definedName>
    <definedName name="GPOIPD" localSheetId="3">#REF!</definedName>
    <definedName name="GPOIPD">#REF!</definedName>
    <definedName name="GPOX" localSheetId="3">#REF!</definedName>
    <definedName name="GPOX">#REF!</definedName>
    <definedName name="GPSHR" localSheetId="3">#REF!</definedName>
    <definedName name="GPSHR">#REF!</definedName>
    <definedName name="grossplant">'[3]PEG_ Gross Plant'!$C$8:$H$4224</definedName>
    <definedName name="IBT" localSheetId="3">#REF!</definedName>
    <definedName name="IBT">#REF!</definedName>
    <definedName name="IIC" localSheetId="3">#REF!</definedName>
    <definedName name="IIC">#REF!</definedName>
    <definedName name="IICWI" localSheetId="3">#REF!</definedName>
    <definedName name="IICWI">#REF!</definedName>
    <definedName name="IIIPD" localSheetId="3">#REF!</definedName>
    <definedName name="IIIPD">#REF!</definedName>
    <definedName name="IIX" localSheetId="3">#REF!</definedName>
    <definedName name="IIX">#REF!</definedName>
    <definedName name="IUE" localSheetId="3">#REF!</definedName>
    <definedName name="IUE">#REF!</definedName>
    <definedName name="j" localSheetId="3">#REF!</definedName>
    <definedName name="j">#REF!</definedName>
    <definedName name="NCCA" localSheetId="3">#REF!</definedName>
    <definedName name="NCCA">#REF!</definedName>
    <definedName name="NETINT" localSheetId="3">#REF!</definedName>
    <definedName name="NETINT">#REF!</definedName>
    <definedName name="PBT" localSheetId="3">#REF!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 localSheetId="3">#REF!</definedName>
    <definedName name="PEP">#REF!</definedName>
    <definedName name="PIVA" localSheetId="3">#REF!</definedName>
    <definedName name="PIVA">#REF!</definedName>
    <definedName name="PTI" localSheetId="3">#REF!</definedName>
    <definedName name="PTI">#REF!</definedName>
    <definedName name="RIP" localSheetId="3">#REF!</definedName>
    <definedName name="RIP">#REF!</definedName>
    <definedName name="SGDP" localSheetId="3">#REF!</definedName>
    <definedName name="SGDP">#REF!</definedName>
    <definedName name="SUB" localSheetId="3">#REF!</definedName>
    <definedName name="SUB">#REF!</definedName>
    <definedName name="SUPPS" localSheetId="3">#REF!</definedName>
    <definedName name="SUPPS">#REF!</definedName>
    <definedName name="SUR" localSheetId="3">#REF!</definedName>
    <definedName name="SUR">#REF!</definedName>
    <definedName name="TableName">"Dummy"</definedName>
    <definedName name="TFP_PG_Comp_121307_b" localSheetId="3">#REF!</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 localSheetId="3">#REF!</definedName>
    <definedName name="WS">#REF!</definedName>
    <definedName name="XK_by_Peer_Group" localSheetId="3">#REF!</definedName>
    <definedName name="XK_by_Peer_Group">#REF!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 r="K21" i="1"/>
  <c r="J22" i="1"/>
  <c r="J21" i="1"/>
  <c r="E5" i="5" l="1"/>
  <c r="E15" i="1" s="1"/>
  <c r="E6" i="5"/>
  <c r="E7" i="5"/>
  <c r="E8" i="5"/>
  <c r="E18" i="1" s="1"/>
  <c r="E9" i="5"/>
  <c r="E4" i="5"/>
  <c r="E16" i="1"/>
  <c r="E17" i="1"/>
  <c r="E14" i="1"/>
  <c r="B15" i="1"/>
  <c r="B16" i="1"/>
  <c r="B17" i="1"/>
  <c r="B18" i="1"/>
  <c r="B14" i="1"/>
  <c r="E8" i="1"/>
  <c r="E9" i="1"/>
  <c r="E10" i="1"/>
  <c r="E11" i="1"/>
  <c r="E12" i="1"/>
  <c r="E13" i="1"/>
  <c r="E7" i="1"/>
  <c r="H14" i="1" l="1"/>
  <c r="B21" i="1"/>
  <c r="E21" i="1"/>
  <c r="E22" i="1"/>
  <c r="H17" i="1"/>
  <c r="H16" i="1"/>
  <c r="H15" i="1"/>
  <c r="H18" i="1"/>
  <c r="A15" i="1"/>
  <c r="A14" i="1" s="1"/>
  <c r="A13" i="1" s="1"/>
  <c r="A12" i="1" s="1"/>
  <c r="A11" i="1" s="1"/>
  <c r="A10" i="1" s="1"/>
  <c r="A9" i="1" s="1"/>
  <c r="A8" i="1" s="1"/>
  <c r="A7" i="1" s="1"/>
  <c r="H21" i="1" l="1"/>
  <c r="C30" i="3"/>
  <c r="F30" i="3" s="1"/>
  <c r="C29" i="3"/>
  <c r="I14" i="1" s="1"/>
  <c r="L14" i="1" s="1"/>
  <c r="C28" i="3"/>
  <c r="F27" i="3"/>
  <c r="C27" i="3"/>
  <c r="I12" i="1" s="1"/>
  <c r="C26" i="3"/>
  <c r="C25" i="3"/>
  <c r="I10" i="1" s="1"/>
  <c r="E24" i="3"/>
  <c r="C24" i="3"/>
  <c r="E23" i="3"/>
  <c r="C23" i="3"/>
  <c r="E22" i="3"/>
  <c r="C22" i="3"/>
  <c r="E21" i="3"/>
  <c r="F21" i="3" s="1"/>
  <c r="E20" i="3"/>
  <c r="F20" i="3" s="1"/>
  <c r="F19" i="3"/>
  <c r="E19" i="3"/>
  <c r="E18" i="3"/>
  <c r="F18" i="3" s="1"/>
  <c r="E17" i="3"/>
  <c r="F17" i="3" s="1"/>
  <c r="E16" i="3"/>
  <c r="F16" i="3" s="1"/>
  <c r="F15" i="3"/>
  <c r="E15" i="3"/>
  <c r="E14" i="3"/>
  <c r="F14" i="3" s="1"/>
  <c r="E13" i="3"/>
  <c r="F13" i="3" s="1"/>
  <c r="E12" i="3"/>
  <c r="F12" i="3" s="1"/>
  <c r="F11" i="3"/>
  <c r="E11" i="3"/>
  <c r="E10" i="3"/>
  <c r="F10" i="3" s="1"/>
  <c r="E9" i="3"/>
  <c r="F9" i="3" s="1"/>
  <c r="E8" i="3"/>
  <c r="F8" i="3" s="1"/>
  <c r="F7" i="3"/>
  <c r="E7" i="3"/>
  <c r="E6" i="3"/>
  <c r="F6" i="3" s="1"/>
  <c r="E5" i="3"/>
  <c r="F5" i="3" s="1"/>
  <c r="M188" i="2"/>
  <c r="K188" i="2"/>
  <c r="M176" i="2"/>
  <c r="K176" i="2"/>
  <c r="M164" i="2"/>
  <c r="K164" i="2"/>
  <c r="M152" i="2"/>
  <c r="K152" i="2"/>
  <c r="M140" i="2"/>
  <c r="K140" i="2"/>
  <c r="M128" i="2"/>
  <c r="K128" i="2"/>
  <c r="M116" i="2"/>
  <c r="K116" i="2"/>
  <c r="M104" i="2"/>
  <c r="K104" i="2"/>
  <c r="M92" i="2"/>
  <c r="K92" i="2"/>
  <c r="M80" i="2"/>
  <c r="K80" i="2"/>
  <c r="M68" i="2"/>
  <c r="K68" i="2"/>
  <c r="M56" i="2"/>
  <c r="K56" i="2"/>
  <c r="M44" i="2"/>
  <c r="K44" i="2"/>
  <c r="M32" i="2"/>
  <c r="K32" i="2"/>
  <c r="M20" i="2"/>
  <c r="K20" i="2"/>
  <c r="M8" i="2"/>
  <c r="K8" i="2"/>
  <c r="F25" i="3" l="1"/>
  <c r="F28" i="3"/>
  <c r="I13" i="1"/>
  <c r="I16" i="1"/>
  <c r="I15" i="1"/>
  <c r="L15" i="1" s="1"/>
  <c r="F22" i="3"/>
  <c r="I7" i="1"/>
  <c r="F24" i="3"/>
  <c r="I9" i="1"/>
  <c r="F26" i="3"/>
  <c r="I11" i="1"/>
  <c r="I18" i="1" s="1"/>
  <c r="F23" i="3"/>
  <c r="I8" i="1"/>
  <c r="F29" i="3"/>
  <c r="N44" i="2"/>
  <c r="N92" i="2"/>
  <c r="N140" i="2"/>
  <c r="B9" i="1" s="1"/>
  <c r="H9" i="1" s="1"/>
  <c r="L9" i="1" s="1"/>
  <c r="N188" i="2"/>
  <c r="B13" i="1" s="1"/>
  <c r="H13" i="1" s="1"/>
  <c r="L13" i="1" s="1"/>
  <c r="L32" i="2"/>
  <c r="L80" i="2"/>
  <c r="L20" i="2"/>
  <c r="L44" i="2"/>
  <c r="L68" i="2"/>
  <c r="L116" i="2"/>
  <c r="L164" i="2"/>
  <c r="L56" i="2"/>
  <c r="L104" i="2"/>
  <c r="L128" i="2"/>
  <c r="L152" i="2"/>
  <c r="L176" i="2"/>
  <c r="N104" i="2"/>
  <c r="N152" i="2"/>
  <c r="B10" i="1" s="1"/>
  <c r="H10" i="1" s="1"/>
  <c r="L10" i="1" s="1"/>
  <c r="N56" i="2"/>
  <c r="L92" i="2"/>
  <c r="L140" i="2"/>
  <c r="N80" i="2"/>
  <c r="N128" i="2"/>
  <c r="N176" i="2"/>
  <c r="L188" i="2"/>
  <c r="N32" i="2"/>
  <c r="N68" i="2"/>
  <c r="N116" i="2"/>
  <c r="N164" i="2"/>
  <c r="N20" i="2"/>
  <c r="I17" i="1" l="1"/>
  <c r="I21" i="1"/>
  <c r="I22" i="1"/>
  <c r="B11" i="1"/>
  <c r="H11" i="1" s="1"/>
  <c r="L11" i="1" s="1"/>
  <c r="B12" i="1"/>
  <c r="H12" i="1" s="1"/>
  <c r="L12" i="1" s="1"/>
  <c r="B8" i="1"/>
  <c r="H8" i="1" s="1"/>
  <c r="L8" i="1" s="1"/>
  <c r="B7" i="1"/>
  <c r="H7" i="1" l="1"/>
  <c r="B22" i="1"/>
  <c r="L17" i="1"/>
  <c r="L18" i="1"/>
  <c r="L16" i="1"/>
  <c r="A17" i="1"/>
  <c r="A18" i="1" s="1"/>
  <c r="L21" i="1" l="1"/>
  <c r="L7" i="1"/>
  <c r="L22" i="1" s="1"/>
  <c r="H22" i="1"/>
</calcChain>
</file>

<file path=xl/sharedStrings.xml><?xml version="1.0" encoding="utf-8"?>
<sst xmlns="http://schemas.openxmlformats.org/spreadsheetml/2006/main" count="119" uniqueCount="93">
  <si>
    <t>Year</t>
  </si>
  <si>
    <t>Growth</t>
  </si>
  <si>
    <t>Inflation</t>
  </si>
  <si>
    <t>Croissance</t>
  </si>
  <si>
    <t>[A]</t>
  </si>
  <si>
    <t>[B]</t>
  </si>
  <si>
    <t>[C]</t>
  </si>
  <si>
    <t>[D]</t>
  </si>
  <si>
    <t>[E] = [A]*[B]+ [C]*[D]</t>
  </si>
  <si>
    <t>[F]</t>
  </si>
  <si>
    <t>[G]</t>
  </si>
  <si>
    <t>Facteur I</t>
  </si>
  <si>
    <t>Poid</t>
  </si>
  <si>
    <t>Facteur X</t>
  </si>
  <si>
    <t>[H]</t>
  </si>
  <si>
    <t>[I] = [E] +.75*[F] - [G] - [H]</t>
  </si>
  <si>
    <t>Croissance du Revenu Requis (%)</t>
  </si>
  <si>
    <t>Dividende Cliente (s)</t>
  </si>
  <si>
    <t>Table 384-0039 Implicit price indexes, gross domestic product, provincial and territorial, annual (2007=100)</t>
  </si>
  <si>
    <t>Table 281-0026 Survey of Employment, Payrolls and Hours (SEPH), average weekly earnings by type of employee, overtime status and detailed North American Industry Classification System (NAICS), unadjusted for seasonality, monthly (current dollars)(4,15,16,17,19)</t>
  </si>
  <si>
    <t>Survey or program details:</t>
  </si>
  <si>
    <t>Canada</t>
  </si>
  <si>
    <t>Quebec</t>
  </si>
  <si>
    <t>Provincial and Territorial Gross Domestic Product by Income and by Expenditure Accounts - 1902</t>
  </si>
  <si>
    <t>Survey of Employment, Payrolls and Hours - 2612</t>
  </si>
  <si>
    <t>Geography</t>
  </si>
  <si>
    <t>Canada (1)</t>
  </si>
  <si>
    <t>Index</t>
  </si>
  <si>
    <t>Implicit price indexes</t>
  </si>
  <si>
    <t>GR</t>
  </si>
  <si>
    <t>Type of employees</t>
  </si>
  <si>
    <t>All employees (20)</t>
  </si>
  <si>
    <t>Annual Avg</t>
  </si>
  <si>
    <t>Estimates</t>
  </si>
  <si>
    <t>Final domestic demand</t>
  </si>
  <si>
    <t>Overtime</t>
  </si>
  <si>
    <t>Including overtime</t>
  </si>
  <si>
    <t>North American Industry Classification System (NAICS)</t>
  </si>
  <si>
    <t xml:space="preserve">Industrial aggregate excluding unclassified businesses (5,6) [11-91N] </t>
  </si>
  <si>
    <t>NA</t>
  </si>
  <si>
    <t>Footnotes:</t>
  </si>
  <si>
    <t>Source:</t>
  </si>
  <si>
    <t>Statistics Canada. Table 384-0039 - Implicit price indexes, gross domestic product, provincial and territorial, annual (2007=100 unless otherwise noted)</t>
  </si>
  <si>
    <t>(accessed: December 28, 2017)</t>
  </si>
  <si>
    <t>Legend:</t>
  </si>
  <si>
    <t>x</t>
  </si>
  <si>
    <t>Suppressed to meet the confidentiality requirements of the Statistics Act</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</si>
  <si>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</si>
  <si>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Industrial aggregate covers all industrial sectors except those primarily involved in agriculture, fishing and trapping, private household services, religious organisations and the military personnel of the defence services.</t>
  </si>
  <si>
    <t>Unclassified businesses (00) are businesses for which the industrial classification (North American Industry Classification System [NAICS] 2012) has yet to be determined.</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</si>
  <si>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</si>
  <si>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</si>
  <si>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</si>
  <si>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2012 North American Industry Classification System (NAICS).</t>
  </si>
  <si>
    <t>"All employees" is the sum of employees paid by the hour, salaried employees and other employees.</t>
  </si>
  <si>
    <t>Statistics Canada. Table 281-0026 - Survey of Employment, Payrolls and Hours (SEPH), average weekly earnings by type of employee, overtime status and detailed North American Industry Classification System (NAICS), unadjusted for seasonality, monthly (current dollars)</t>
  </si>
  <si>
    <t>Total Customers</t>
  </si>
  <si>
    <t>Original name:</t>
  </si>
  <si>
    <t>Nombre d'abonnements au Québec</t>
  </si>
  <si>
    <t>Nombre d'abonnements au Québec; 
Total Customers Accounts in Québec</t>
  </si>
  <si>
    <t>Total customer accounts in Québec 
(Series #1)</t>
  </si>
  <si>
    <t>GR
 (%)</t>
  </si>
  <si>
    <t>Total customer accounts in Québec 
(Series #2)</t>
  </si>
  <si>
    <t>Consolidated 
GR (%)</t>
  </si>
  <si>
    <t>Sources:</t>
  </si>
  <si>
    <r>
      <t>2014 (année historique), 2017 (D-2017-022), 2018 (année témoin): R-4011-2017 (</t>
    </r>
    <r>
      <rPr>
        <b/>
        <i/>
        <sz val="11"/>
        <color theme="1"/>
        <rFont val="Calibri"/>
        <family val="2"/>
        <scheme val="minor"/>
      </rPr>
      <t>Efficience et performance</t>
    </r>
    <r>
      <rPr>
        <sz val="11"/>
        <color theme="1"/>
        <rFont val="Calibri"/>
        <family val="2"/>
        <scheme val="minor"/>
      </rPr>
      <t>, HQD-2, Doc. 1, pg 19)</t>
    </r>
  </si>
  <si>
    <r>
      <t>1992-2001: Rapport annuel 2001 (</t>
    </r>
    <r>
      <rPr>
        <b/>
        <i/>
        <sz val="11"/>
        <color theme="1"/>
        <rFont val="Calibri"/>
        <family val="2"/>
        <scheme val="minor"/>
      </rPr>
      <t>Ventes et revenus par catégories de tarifs et de clientèles,</t>
    </r>
    <r>
      <rPr>
        <sz val="11"/>
        <color theme="1"/>
        <rFont val="Calibri"/>
        <family val="2"/>
        <scheme val="minor"/>
      </rPr>
      <t xml:space="preserve"> 
HQD-2, Doc. 3, pg 7)</t>
    </r>
  </si>
  <si>
    <t>[calc]</t>
  </si>
  <si>
    <r>
      <t>1994-2003: Rapport annuel 2003 (</t>
    </r>
    <r>
      <rPr>
        <b/>
        <i/>
        <sz val="11"/>
        <color theme="1"/>
        <rFont val="Calibri"/>
        <family val="2"/>
        <scheme val="minor"/>
      </rPr>
      <t>Ventes et revenus par catégories de tarifs et de clientèles,</t>
    </r>
    <r>
      <rPr>
        <sz val="11"/>
        <color theme="1"/>
        <rFont val="Calibri"/>
        <family val="2"/>
        <scheme val="minor"/>
      </rPr>
      <t xml:space="preserve"> 
HQD-2, Doc. 3, pg 7)</t>
    </r>
  </si>
  <si>
    <r>
      <t>2012-2016: Rapport annuel 2016 (</t>
    </r>
    <r>
      <rPr>
        <b/>
        <i/>
        <sz val="11"/>
        <color theme="1"/>
        <rFont val="Calibri"/>
        <family val="2"/>
        <scheme val="minor"/>
      </rPr>
      <t>Historique des ventes, des produits des ventes, des abonnements et de la consommation</t>
    </r>
    <r>
      <rPr>
        <sz val="11"/>
        <color theme="1"/>
        <rFont val="Calibri"/>
        <family val="2"/>
        <scheme val="minor"/>
      </rPr>
      <t>, 
HQD-10, Doc. 2, pg 5)</t>
    </r>
  </si>
  <si>
    <r>
      <t>2002-2011: Rapport annuel 2011 (</t>
    </r>
    <r>
      <rPr>
        <b/>
        <i/>
        <sz val="11"/>
        <color theme="1"/>
        <rFont val="Calibri"/>
        <family val="2"/>
        <scheme val="minor"/>
      </rPr>
      <t xml:space="preserve">Historique des ventes, des produits des ventes, des abonnements et de la consommation, 
</t>
    </r>
    <r>
      <rPr>
        <sz val="11"/>
        <color theme="1"/>
        <rFont val="Calibri"/>
        <family val="2"/>
        <scheme val="minor"/>
      </rPr>
      <t>HQD-10, Doc. 2, pg 6)</t>
    </r>
  </si>
  <si>
    <r>
      <t>2009-2013: Rapport annuel 2013 (</t>
    </r>
    <r>
      <rPr>
        <b/>
        <i/>
        <sz val="11"/>
        <color theme="1"/>
        <rFont val="Calibri"/>
        <family val="2"/>
        <scheme val="minor"/>
      </rPr>
      <t>Historique des ventes, des produits des ventes, des abonnements et de la consommation</t>
    </r>
    <r>
      <rPr>
        <sz val="11"/>
        <color theme="1"/>
        <rFont val="Calibri"/>
        <family val="2"/>
        <scheme val="minor"/>
      </rPr>
      <t>, 
HQD-10, Doc. 2, pg 6)</t>
    </r>
  </si>
  <si>
    <r>
      <t xml:space="preserve">2008-2012: </t>
    </r>
    <r>
      <rPr>
        <b/>
        <i/>
        <sz val="11"/>
        <color theme="1"/>
        <rFont val="Calibri"/>
        <family val="2"/>
        <scheme val="minor"/>
      </rPr>
      <t>HQ Annual Report 2012</t>
    </r>
    <r>
      <rPr>
        <sz val="11"/>
        <color theme="1"/>
        <rFont val="Calibri"/>
        <family val="2"/>
        <scheme val="minor"/>
      </rPr>
      <t xml:space="preserve"> (pg 2)</t>
    </r>
  </si>
  <si>
    <t>Average Weekly Wages &amp; Salaries Per Employee, Quebec ($, Industrial Composite)</t>
  </si>
  <si>
    <t>Implicit Price Deflator, Final Domestic Demand, Quebec (Index, 2007=1.00)</t>
  </si>
  <si>
    <t>RLAWWIQ</t>
  </si>
  <si>
    <t>RPYFDDQ</t>
  </si>
  <si>
    <t>year</t>
  </si>
  <si>
    <t>Source: Conference Board of Canada 5 year Provincial Forecast database.</t>
  </si>
  <si>
    <t>Italicized values are forecasts</t>
  </si>
  <si>
    <r>
      <t>Average Weekly Earnings</t>
    </r>
    <r>
      <rPr>
        <b/>
        <vertAlign val="superscript"/>
        <sz val="11"/>
        <color theme="1"/>
        <rFont val="Calibri"/>
        <family val="2"/>
        <scheme val="minor"/>
      </rPr>
      <t>1</t>
    </r>
  </si>
  <si>
    <r>
      <t>GDPIPI-FDD</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</si>
  <si>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Historical Data are from Statistica Canada CANSIM Table 384-0039 Implicit price indexes, gross domestic product, provincial and territorial. Forecast data are from Conference Board of Canada 5-year provincial forecast database</t>
    </r>
  </si>
  <si>
    <r>
      <rPr>
        <vertAlign val="superscript"/>
        <sz val="11"/>
        <color theme="1"/>
        <rFont val="Calibri"/>
        <family val="2"/>
        <scheme val="minor"/>
      </rPr>
      <t>1</t>
    </r>
    <r>
      <rPr>
        <sz val="11"/>
        <color theme="1"/>
        <rFont val="Calibri"/>
        <family val="2"/>
        <scheme val="minor"/>
      </rPr>
      <t>Historical Data are from Statistica Canada CANSIM Table 281-0026 Survey of Employment, Payrolls and Hours (SEPH), average weekly earnings by type of employee, overtime status and detailed North American Industry Classification System (NAICS). Forecast data are from Conference Board of Canada 5-year provincial forecast database</t>
    </r>
  </si>
  <si>
    <t>Forecasted Growth of the Revenue Cap Index, 2019-2021</t>
  </si>
  <si>
    <t>Footnotes and Comments:</t>
  </si>
  <si>
    <t>Forecasts of average weekly earnings and the GDPIPI-FDD were purchased from the Conference Board of Canada.</t>
  </si>
  <si>
    <t>Average Annual Growth Rates</t>
  </si>
  <si>
    <t>2019-21</t>
  </si>
  <si>
    <t>2010-16</t>
  </si>
  <si>
    <r>
      <t>Croissance des Abonnements</t>
    </r>
    <r>
      <rPr>
        <b/>
        <vertAlign val="superscript"/>
        <sz val="11"/>
        <color theme="1"/>
        <rFont val="Calibri"/>
        <family val="2"/>
        <scheme val="minor"/>
      </rPr>
      <t>3</t>
    </r>
    <r>
      <rPr>
        <b/>
        <sz val="11"/>
        <color theme="1"/>
        <rFont val="Calibri"/>
        <family val="2"/>
        <scheme val="minor"/>
      </rPr>
      <t xml:space="preserve"> (%)</t>
    </r>
  </si>
  <si>
    <r>
      <rPr>
        <vertAlign val="superscript"/>
        <sz val="11"/>
        <color theme="1"/>
        <rFont val="Calibri"/>
        <family val="2"/>
        <scheme val="minor"/>
      </rPr>
      <t>3</t>
    </r>
    <r>
      <rPr>
        <sz val="11"/>
        <color theme="1"/>
        <rFont val="Calibri"/>
        <family val="2"/>
        <scheme val="minor"/>
      </rPr>
      <t xml:space="preserve"> Forecasted data is the 2013-2017 average annual growth rate </t>
    </r>
  </si>
  <si>
    <t>Attachment OC-PEG-4.1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</si>
</sst>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sz val="14"/>
      <color theme="1"/>
      <name val="Calibri"/>
      <family val="2"/>
      <scheme val="minor"/>
    </font>
    <font>
      <i/>
      <sz val="11"/>
      <color theme="1"/>
      <name val="Calibri"/>
      <family val="2"/>
      <scheme val="minor"/>
    </font>
    <font>
      <i/>
      <sz val="11"/>
      <color rgb="FFFF0000"/>
      <name val="Calibri"/>
      <family val="2"/>
      <scheme val="minor"/>
    </font>
    <font>
      <b/>
      <i/>
      <sz val="11"/>
      <color theme="1"/>
      <name val="Calibri"/>
      <family val="2"/>
      <scheme val="minor"/>
    </font>
    <font>
      <sz val="10"/>
      <name val="Arial"/>
      <family val="2"/>
    </font>
    <font>
      <sz val="10"/>
      <name val="Arial"/>
      <family val="2"/>
    </font>
    <font>
      <b/>
      <vertAlign val="superscript"/>
      <sz val="11"/>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0" fontId="13" fillId="0" borderId="0"/>
  </cellStyleXfs>
  <cellXfs count="150">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10" fontId="0" fillId="0" borderId="0" xfId="1"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vertical="center"/>
    </xf>
    <xf numFmtId="0" fontId="2" fillId="0" borderId="2" xfId="0" applyFont="1" applyBorder="1" applyAlignment="1">
      <alignment horizontal="center"/>
    </xf>
    <xf numFmtId="0" fontId="6" fillId="0" borderId="0" xfId="0" applyFont="1" applyAlignment="1">
      <alignment vertical="center"/>
    </xf>
    <xf numFmtId="0" fontId="5" fillId="0" borderId="0"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6"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6" fillId="0" borderId="6"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2" fontId="6" fillId="0" borderId="0"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0" borderId="7" xfId="0" applyNumberFormat="1" applyFont="1" applyFill="1" applyBorder="1" applyAlignment="1">
      <alignment horizontal="center" vertical="center"/>
    </xf>
    <xf numFmtId="10" fontId="6" fillId="0" borderId="0" xfId="0" applyNumberFormat="1" applyFont="1" applyBorder="1" applyAlignment="1">
      <alignment horizontal="center" vertical="center"/>
    </xf>
    <xf numFmtId="0" fontId="6" fillId="0" borderId="0" xfId="0" applyFont="1" applyFill="1" applyBorder="1" applyAlignment="1">
      <alignment vertical="center"/>
    </xf>
    <xf numFmtId="2" fontId="5" fillId="0" borderId="0" xfId="0" applyNumberFormat="1"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5" fillId="0" borderId="8" xfId="0" applyFont="1" applyFill="1" applyBorder="1" applyAlignment="1">
      <alignment horizontal="center" vertical="center"/>
    </xf>
    <xf numFmtId="10" fontId="6"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xf numFmtId="0" fontId="6" fillId="0" borderId="6" xfId="0" applyFont="1" applyBorder="1"/>
    <xf numFmtId="0" fontId="5" fillId="0" borderId="0" xfId="0" applyFont="1" applyFill="1" applyBorder="1" applyAlignment="1">
      <alignment vertical="top" wrapText="1"/>
    </xf>
    <xf numFmtId="0" fontId="6" fillId="0" borderId="0" xfId="0" applyFont="1" applyBorder="1"/>
    <xf numFmtId="10" fontId="6" fillId="0" borderId="0" xfId="0" applyNumberFormat="1" applyFont="1" applyBorder="1" applyAlignment="1">
      <alignment horizontal="center"/>
    </xf>
    <xf numFmtId="0" fontId="6" fillId="0" borderId="7" xfId="0" applyFont="1" applyBorder="1"/>
    <xf numFmtId="0" fontId="6" fillId="0" borderId="6" xfId="0" applyFont="1" applyBorder="1" applyAlignment="1">
      <alignment horizontal="left"/>
    </xf>
    <xf numFmtId="0" fontId="6" fillId="0" borderId="0" xfId="0" applyFont="1" applyBorder="1" applyAlignment="1">
      <alignment horizontal="center"/>
    </xf>
    <xf numFmtId="0" fontId="6" fillId="0" borderId="7" xfId="0" applyFont="1" applyBorder="1" applyAlignment="1">
      <alignment horizontal="center"/>
    </xf>
    <xf numFmtId="0" fontId="5" fillId="0" borderId="0" xfId="0" applyFont="1" applyFill="1" applyBorder="1"/>
    <xf numFmtId="2" fontId="6" fillId="0" borderId="0" xfId="0" applyNumberFormat="1" applyFont="1" applyBorder="1" applyAlignment="1">
      <alignment horizontal="center"/>
    </xf>
    <xf numFmtId="0" fontId="5" fillId="0" borderId="15" xfId="0" applyFont="1" applyFill="1" applyBorder="1" applyAlignment="1">
      <alignment horizontal="center"/>
    </xf>
    <xf numFmtId="2" fontId="6"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10" fontId="6" fillId="0" borderId="7" xfId="0" applyNumberFormat="1" applyFont="1" applyFill="1" applyBorder="1" applyAlignment="1">
      <alignment horizontal="center"/>
    </xf>
    <xf numFmtId="0" fontId="6" fillId="0" borderId="0" xfId="0" applyFont="1" applyFill="1" applyBorder="1"/>
    <xf numFmtId="17" fontId="6" fillId="0" borderId="6" xfId="0" applyNumberFormat="1" applyFont="1" applyBorder="1"/>
    <xf numFmtId="164" fontId="8" fillId="0" borderId="0" xfId="0"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Alignment="1">
      <alignment horizontal="center"/>
    </xf>
    <xf numFmtId="2" fontId="6" fillId="0" borderId="0" xfId="0" applyNumberFormat="1" applyFont="1" applyAlignment="1">
      <alignment horizontal="center"/>
    </xf>
    <xf numFmtId="10" fontId="6" fillId="0" borderId="0" xfId="0" applyNumberFormat="1" applyFont="1" applyAlignment="1">
      <alignment horizontal="center"/>
    </xf>
    <xf numFmtId="164" fontId="6" fillId="0" borderId="0" xfId="0" applyNumberFormat="1" applyFont="1" applyFill="1" applyBorder="1" applyAlignment="1">
      <alignment horizontal="center"/>
    </xf>
    <xf numFmtId="0" fontId="6" fillId="0" borderId="0" xfId="0" applyFont="1" applyFill="1" applyBorder="1" applyAlignment="1">
      <alignment horizontal="left" vertical="top" wrapText="1"/>
    </xf>
    <xf numFmtId="0" fontId="6" fillId="0" borderId="21" xfId="0" applyFont="1" applyBorder="1"/>
    <xf numFmtId="0" fontId="6" fillId="0" borderId="22" xfId="0" applyFont="1" applyBorder="1"/>
    <xf numFmtId="0" fontId="6" fillId="0" borderId="23" xfId="0" applyFont="1" applyBorder="1"/>
    <xf numFmtId="2" fontId="6" fillId="0" borderId="7" xfId="0" applyNumberFormat="1" applyFont="1" applyFill="1" applyBorder="1" applyAlignment="1">
      <alignment horizontal="center"/>
    </xf>
    <xf numFmtId="0" fontId="5" fillId="0" borderId="25" xfId="0" applyFont="1" applyFill="1" applyBorder="1" applyAlignment="1">
      <alignment horizontal="center"/>
    </xf>
    <xf numFmtId="2" fontId="6" fillId="0" borderId="22" xfId="0" applyNumberFormat="1" applyFont="1" applyFill="1" applyBorder="1" applyAlignment="1">
      <alignment horizontal="center"/>
    </xf>
    <xf numFmtId="10" fontId="6" fillId="0" borderId="22" xfId="0" applyNumberFormat="1" applyFont="1" applyFill="1" applyBorder="1" applyAlignment="1">
      <alignment horizontal="center"/>
    </xf>
    <xf numFmtId="10" fontId="6" fillId="0" borderId="23" xfId="0" applyNumberFormat="1" applyFont="1" applyFill="1" applyBorder="1" applyAlignment="1">
      <alignment horizontal="center"/>
    </xf>
    <xf numFmtId="0" fontId="3" fillId="0" borderId="16" xfId="0" applyFont="1" applyFill="1" applyBorder="1" applyAlignment="1">
      <alignment horizontal="center" wrapText="1"/>
    </xf>
    <xf numFmtId="0" fontId="3" fillId="0" borderId="0" xfId="0" applyFont="1" applyFill="1" applyBorder="1" applyAlignment="1">
      <alignment horizontal="center" wrapText="1"/>
    </xf>
    <xf numFmtId="0" fontId="9" fillId="0" borderId="0" xfId="0" applyFont="1" applyFill="1" applyBorder="1" applyAlignment="1">
      <alignment wrapText="1"/>
    </xf>
    <xf numFmtId="0" fontId="10" fillId="0" borderId="12" xfId="0" applyFont="1" applyFill="1" applyBorder="1" applyAlignment="1">
      <alignment horizontal="left" vertical="center" wrapText="1"/>
    </xf>
    <xf numFmtId="3" fontId="10" fillId="0" borderId="1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 fillId="0" borderId="13" xfId="0" applyFont="1" applyFill="1" applyBorder="1" applyAlignment="1">
      <alignment horizontal="left" vertical="center" wrapText="1"/>
    </xf>
    <xf numFmtId="3" fontId="2" fillId="0" borderId="13"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15" xfId="0" applyFont="1" applyFill="1" applyBorder="1" applyAlignment="1">
      <alignment horizontal="left" wrapText="1"/>
    </xf>
    <xf numFmtId="3" fontId="0" fillId="0" borderId="15" xfId="0" applyNumberFormat="1" applyFill="1" applyBorder="1" applyAlignment="1">
      <alignment horizontal="center" wrapText="1"/>
    </xf>
    <xf numFmtId="3" fontId="0" fillId="0" borderId="0" xfId="0" applyNumberFormat="1" applyFill="1" applyBorder="1" applyAlignment="1">
      <alignment horizontal="center" wrapText="1"/>
    </xf>
    <xf numFmtId="3" fontId="0" fillId="0" borderId="17" xfId="0" applyNumberFormat="1" applyFill="1" applyBorder="1" applyAlignment="1">
      <alignment horizontal="center" wrapText="1"/>
    </xf>
    <xf numFmtId="0" fontId="6" fillId="0" borderId="0" xfId="0" applyFont="1" applyFill="1" applyBorder="1" applyAlignment="1">
      <alignment horizontal="center" wrapText="1"/>
    </xf>
    <xf numFmtId="0" fontId="0" fillId="0" borderId="0" xfId="0" applyFill="1" applyBorder="1" applyAlignment="1">
      <alignment wrapText="1"/>
    </xf>
    <xf numFmtId="2" fontId="0" fillId="0" borderId="0" xfId="0" applyNumberFormat="1" applyFill="1" applyBorder="1" applyAlignment="1">
      <alignment horizontal="center" wrapText="1"/>
    </xf>
    <xf numFmtId="2" fontId="0" fillId="0" borderId="19" xfId="0" applyNumberForma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Border="1" applyAlignment="1">
      <alignment horizontal="left" wrapText="1"/>
    </xf>
    <xf numFmtId="3" fontId="0" fillId="0" borderId="15" xfId="0" applyNumberFormat="1" applyFont="1" applyFill="1" applyBorder="1" applyAlignment="1">
      <alignment horizontal="center" wrapText="1"/>
    </xf>
    <xf numFmtId="3" fontId="0" fillId="0" borderId="0" xfId="0" applyNumberFormat="1" applyFont="1" applyFill="1" applyBorder="1" applyAlignment="1">
      <alignment horizontal="center" wrapText="1"/>
    </xf>
    <xf numFmtId="3" fontId="0" fillId="0" borderId="18" xfId="0" applyNumberFormat="1" applyFont="1" applyFill="1" applyBorder="1" applyAlignment="1">
      <alignment horizontal="center" wrapText="1"/>
    </xf>
    <xf numFmtId="0" fontId="7" fillId="0" borderId="0" xfId="0" applyFont="1" applyFill="1" applyBorder="1" applyAlignment="1">
      <alignment horizontal="left" wrapText="1"/>
    </xf>
    <xf numFmtId="3" fontId="8" fillId="0" borderId="15" xfId="0" applyNumberFormat="1" applyFont="1" applyFill="1" applyBorder="1" applyAlignment="1">
      <alignment horizontal="center" wrapText="1"/>
    </xf>
    <xf numFmtId="3" fontId="11" fillId="0" borderId="0" xfId="0" applyNumberFormat="1" applyFont="1" applyFill="1" applyBorder="1" applyAlignment="1">
      <alignment horizontal="center" wrapText="1"/>
    </xf>
    <xf numFmtId="3" fontId="11" fillId="0" borderId="18" xfId="0" applyNumberFormat="1" applyFont="1" applyFill="1" applyBorder="1" applyAlignment="1">
      <alignment horizontal="center" wrapText="1"/>
    </xf>
    <xf numFmtId="0" fontId="11" fillId="0" borderId="0" xfId="0" applyFont="1" applyFill="1" applyBorder="1" applyAlignment="1">
      <alignment wrapText="1"/>
    </xf>
    <xf numFmtId="10" fontId="2" fillId="0" borderId="30" xfId="0" applyNumberFormat="1" applyFont="1" applyFill="1" applyBorder="1" applyAlignment="1">
      <alignment horizontal="center" wrapText="1"/>
    </xf>
    <xf numFmtId="10" fontId="2" fillId="0" borderId="0" xfId="0" applyNumberFormat="1" applyFont="1" applyFill="1" applyBorder="1" applyAlignment="1">
      <alignment horizontal="center" wrapText="1"/>
    </xf>
    <xf numFmtId="10" fontId="2" fillId="0" borderId="20" xfId="0" applyNumberFormat="1" applyFont="1" applyFill="1" applyBorder="1" applyAlignment="1">
      <alignment horizontal="center" wrapText="1"/>
    </xf>
    <xf numFmtId="10" fontId="2" fillId="0" borderId="18" xfId="0" applyNumberFormat="1" applyFont="1" applyFill="1" applyBorder="1" applyAlignment="1">
      <alignment horizontal="center" wrapText="1"/>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wrapText="1"/>
    </xf>
    <xf numFmtId="3" fontId="0" fillId="0" borderId="0" xfId="0" applyNumberFormat="1" applyFill="1" applyBorder="1" applyAlignment="1">
      <alignment wrapText="1"/>
    </xf>
    <xf numFmtId="0" fontId="13" fillId="0" borderId="0" xfId="2"/>
    <xf numFmtId="0" fontId="14" fillId="0" borderId="0" xfId="2" applyFont="1"/>
    <xf numFmtId="10" fontId="10" fillId="0" borderId="0" xfId="1" applyNumberFormat="1" applyFont="1" applyAlignment="1">
      <alignment horizontal="center"/>
    </xf>
    <xf numFmtId="0" fontId="0" fillId="0" borderId="0" xfId="0" applyAlignment="1">
      <alignment horizontal="left"/>
    </xf>
    <xf numFmtId="0" fontId="0" fillId="0" borderId="0" xfId="0" applyAlignment="1">
      <alignment horizontal="left" vertical="top"/>
    </xf>
    <xf numFmtId="0" fontId="10" fillId="0" borderId="0" xfId="0" applyFont="1" applyAlignment="1">
      <alignment horizontal="center"/>
    </xf>
    <xf numFmtId="0" fontId="2" fillId="0" borderId="0" xfId="0" applyFont="1" applyAlignment="1">
      <alignment horizontal="left"/>
    </xf>
    <xf numFmtId="10" fontId="2" fillId="0" borderId="0" xfId="0" applyNumberFormat="1" applyFont="1" applyAlignment="1">
      <alignment horizontal="center"/>
    </xf>
    <xf numFmtId="10" fontId="2" fillId="2" borderId="13" xfId="0" applyNumberFormat="1" applyFon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0" xfId="0" applyFont="1" applyAlignment="1">
      <alignment horizont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2" fontId="6" fillId="0" borderId="13" xfId="0" applyNumberFormat="1" applyFont="1" applyFill="1" applyBorder="1" applyAlignment="1">
      <alignment horizontal="center" vertical="center" wrapText="1"/>
    </xf>
    <xf numFmtId="10" fontId="6" fillId="0" borderId="13" xfId="0" applyNumberFormat="1" applyFont="1" applyFill="1" applyBorder="1" applyAlignment="1">
      <alignment horizontal="center" vertical="center" wrapText="1"/>
    </xf>
    <xf numFmtId="10" fontId="6" fillId="0" borderId="14"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2" fontId="5" fillId="0" borderId="9" xfId="0" applyNumberFormat="1" applyFont="1" applyFill="1" applyBorder="1" applyAlignment="1">
      <alignment horizontal="center" vertical="center"/>
    </xf>
    <xf numFmtId="2" fontId="5" fillId="0" borderId="10"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4" xfId="0" applyFont="1" applyFill="1" applyBorder="1" applyAlignment="1">
      <alignment horizontal="center" wrapText="1"/>
    </xf>
    <xf numFmtId="3" fontId="10" fillId="0" borderId="28" xfId="0" applyNumberFormat="1" applyFont="1" applyFill="1" applyBorder="1" applyAlignment="1">
      <alignment horizontal="center" vertical="center" wrapText="1"/>
    </xf>
    <xf numFmtId="3" fontId="10" fillId="0" borderId="29" xfId="0" applyNumberFormat="1"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2" xfId="0" applyFont="1" applyFill="1" applyBorder="1" applyAlignment="1">
      <alignment horizontal="left" vertical="center" wrapText="1"/>
    </xf>
    <xf numFmtId="3" fontId="0" fillId="0" borderId="8" xfId="0" applyNumberFormat="1" applyFont="1" applyFill="1" applyBorder="1" applyAlignment="1">
      <alignment horizontal="center" vertical="center" wrapText="1"/>
    </xf>
    <xf numFmtId="3" fontId="0" fillId="0" borderId="17" xfId="0" applyNumberFormat="1" applyFont="1" applyFill="1" applyBorder="1" applyAlignment="1">
      <alignment horizontal="center" vertical="center" wrapText="1"/>
    </xf>
    <xf numFmtId="3" fontId="0" fillId="0" borderId="30" xfId="0" applyNumberFormat="1" applyFont="1" applyFill="1" applyBorder="1" applyAlignment="1">
      <alignment horizontal="center" vertical="center" wrapText="1"/>
    </xf>
    <xf numFmtId="3" fontId="0" fillId="0" borderId="20" xfId="0" applyNumberFormat="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0" fillId="0" borderId="18" xfId="0" applyNumberFormat="1" applyFont="1" applyFill="1" applyBorder="1" applyAlignment="1">
      <alignment horizontal="center" vertical="center" wrapText="1"/>
    </xf>
    <xf numFmtId="3" fontId="0" fillId="0" borderId="12" xfId="0" applyNumberFormat="1" applyFont="1" applyFill="1" applyBorder="1" applyAlignment="1">
      <alignment horizontal="center" vertical="center" wrapText="1"/>
    </xf>
    <xf numFmtId="3" fontId="0" fillId="0" borderId="9" xfId="0" applyNumberFormat="1" applyFont="1" applyFill="1" applyBorder="1" applyAlignment="1">
      <alignment horizontal="center" vertical="center" wrapText="1"/>
    </xf>
    <xf numFmtId="3" fontId="0" fillId="0" borderId="10" xfId="0" applyNumberFormat="1" applyFont="1" applyFill="1" applyBorder="1" applyAlignment="1">
      <alignment horizontal="center" vertical="center" wrapText="1"/>
    </xf>
    <xf numFmtId="0" fontId="9" fillId="3" borderId="0" xfId="0" applyFont="1" applyFill="1" applyAlignment="1">
      <alignment horizontal="center"/>
    </xf>
    <xf numFmtId="0" fontId="9" fillId="3" borderId="0" xfId="0" applyFont="1" applyFill="1"/>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efreshError="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efreshError="1">
        <row r="14">
          <cell r="F14" t="str">
            <v>Bluewater Power Distribution Corporation</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tabSelected="1" workbookViewId="0">
      <selection activeCell="B3" sqref="B3:H3"/>
    </sheetView>
  </sheetViews>
  <sheetFormatPr defaultRowHeight="15" x14ac:dyDescent="0.25"/>
  <cols>
    <col min="1" max="1" width="9.140625" style="1"/>
    <col min="2" max="2" width="10.42578125" customWidth="1"/>
    <col min="4" max="4" width="1.7109375" customWidth="1"/>
    <col min="5" max="5" width="10.42578125" bestFit="1" customWidth="1"/>
    <col min="6" max="6" width="11.140625" customWidth="1"/>
    <col min="7" max="7" width="1.7109375" customWidth="1"/>
    <col min="8" max="11" width="22.7109375" customWidth="1"/>
    <col min="12" max="12" width="23.85546875" bestFit="1" customWidth="1"/>
  </cols>
  <sheetData>
    <row r="1" spans="1:12" s="149" customFormat="1" ht="18.75" x14ac:dyDescent="0.3">
      <c r="A1" s="148" t="s">
        <v>92</v>
      </c>
      <c r="B1" s="148"/>
      <c r="C1" s="148"/>
      <c r="D1" s="148"/>
      <c r="E1" s="148"/>
      <c r="F1" s="148"/>
      <c r="G1" s="148"/>
      <c r="H1" s="148"/>
      <c r="I1" s="148"/>
      <c r="J1" s="148"/>
      <c r="K1" s="148"/>
      <c r="L1" s="148"/>
    </row>
    <row r="2" spans="1:12" ht="28.5" x14ac:dyDescent="0.45">
      <c r="A2" s="117" t="s">
        <v>84</v>
      </c>
      <c r="B2" s="117"/>
      <c r="C2" s="117"/>
      <c r="D2" s="117"/>
      <c r="E2" s="117"/>
      <c r="F2" s="117"/>
      <c r="G2" s="117"/>
      <c r="H2" s="117"/>
      <c r="I2" s="117"/>
      <c r="J2" s="117"/>
      <c r="K2" s="117"/>
      <c r="L2" s="117"/>
    </row>
    <row r="3" spans="1:12" ht="47.25" customHeight="1" x14ac:dyDescent="0.25">
      <c r="A3" s="2" t="s">
        <v>0</v>
      </c>
      <c r="B3" s="116" t="s">
        <v>2</v>
      </c>
      <c r="C3" s="116"/>
      <c r="D3" s="116"/>
      <c r="E3" s="116"/>
      <c r="F3" s="116"/>
      <c r="G3" s="116"/>
      <c r="H3" s="116"/>
      <c r="I3" s="5" t="s">
        <v>90</v>
      </c>
      <c r="J3" s="5" t="s">
        <v>13</v>
      </c>
      <c r="K3" s="5" t="s">
        <v>17</v>
      </c>
      <c r="L3" s="5" t="s">
        <v>16</v>
      </c>
    </row>
    <row r="4" spans="1:12" ht="32.25" customHeight="1" x14ac:dyDescent="0.25">
      <c r="B4" s="114" t="s">
        <v>80</v>
      </c>
      <c r="C4" s="114"/>
      <c r="D4" s="6"/>
      <c r="E4" s="115" t="s">
        <v>81</v>
      </c>
      <c r="F4" s="115"/>
      <c r="G4" s="7"/>
      <c r="H4" s="8" t="s">
        <v>11</v>
      </c>
      <c r="I4" s="3"/>
      <c r="J4" s="3"/>
      <c r="K4" s="3"/>
      <c r="L4" s="3"/>
    </row>
    <row r="5" spans="1:12" x14ac:dyDescent="0.25">
      <c r="B5" s="2" t="s">
        <v>3</v>
      </c>
      <c r="C5" s="2" t="s">
        <v>12</v>
      </c>
      <c r="D5" s="2"/>
      <c r="E5" s="2" t="s">
        <v>3</v>
      </c>
      <c r="F5" s="2" t="s">
        <v>12</v>
      </c>
      <c r="G5" s="2"/>
      <c r="H5" s="2" t="s">
        <v>3</v>
      </c>
      <c r="I5" s="3"/>
      <c r="J5" s="3"/>
      <c r="K5" s="3"/>
      <c r="L5" s="3"/>
    </row>
    <row r="6" spans="1:12" x14ac:dyDescent="0.25">
      <c r="B6" s="2" t="s">
        <v>4</v>
      </c>
      <c r="C6" s="2" t="s">
        <v>5</v>
      </c>
      <c r="D6" s="2"/>
      <c r="E6" s="2" t="s">
        <v>6</v>
      </c>
      <c r="F6" s="2" t="s">
        <v>7</v>
      </c>
      <c r="G6" s="2"/>
      <c r="H6" s="2" t="s">
        <v>8</v>
      </c>
      <c r="I6" s="2" t="s">
        <v>9</v>
      </c>
      <c r="J6" s="2" t="s">
        <v>10</v>
      </c>
      <c r="K6" s="2" t="s">
        <v>14</v>
      </c>
      <c r="L6" s="2" t="s">
        <v>15</v>
      </c>
    </row>
    <row r="7" spans="1:12" x14ac:dyDescent="0.25">
      <c r="A7" s="1">
        <f t="shared" ref="A7:A10" si="0">A8-1</f>
        <v>2010</v>
      </c>
      <c r="B7" s="4">
        <f>SUMIFS('Inflation data'!$N$8:$N$188,'Inflation data'!$J$8:$J$188,Table!$A7)</f>
        <v>3.2720026876902571E-2</v>
      </c>
      <c r="C7" s="4">
        <v>0.75</v>
      </c>
      <c r="D7" s="2"/>
      <c r="E7" s="4">
        <f>LN('Inflation data'!C36/'Inflation data'!C35)</f>
        <v>8.6999098755458897E-3</v>
      </c>
      <c r="F7" s="4">
        <v>0.25</v>
      </c>
      <c r="G7" s="2"/>
      <c r="H7" s="4">
        <f t="shared" ref="H7:H15" si="1">B7*C7+E7*F7</f>
        <v>2.6714997626563403E-2</v>
      </c>
      <c r="I7" s="4">
        <f>'HQD outputs'!C22/100</f>
        <v>1.3087979052343823E-2</v>
      </c>
      <c r="J7" s="4">
        <v>3.0000000000000001E-3</v>
      </c>
      <c r="K7" s="4">
        <v>2E-3</v>
      </c>
      <c r="L7" s="4">
        <f t="shared" ref="L7:L15" si="2">H7+0.75*I7-J7-K7</f>
        <v>3.1530981915821266E-2</v>
      </c>
    </row>
    <row r="8" spans="1:12" x14ac:dyDescent="0.25">
      <c r="A8" s="1">
        <f t="shared" si="0"/>
        <v>2011</v>
      </c>
      <c r="B8" s="4">
        <f>SUMIFS('Inflation data'!$N$8:$N$188,'Inflation data'!$J$8:$J$188,Table!$A8)</f>
        <v>2.4740183588637176E-2</v>
      </c>
      <c r="C8" s="4">
        <v>0.75</v>
      </c>
      <c r="D8" s="2"/>
      <c r="E8" s="4">
        <f>LN('Inflation data'!C37/'Inflation data'!C36)</f>
        <v>2.3776678802362321E-2</v>
      </c>
      <c r="F8" s="4">
        <v>0.25</v>
      </c>
      <c r="G8" s="2"/>
      <c r="H8" s="4">
        <f t="shared" si="1"/>
        <v>2.4499307392068462E-2</v>
      </c>
      <c r="I8" s="4">
        <f>'HQD outputs'!C23/100</f>
        <v>1.2061457639590772E-2</v>
      </c>
      <c r="J8" s="4">
        <v>3.0000000000000001E-3</v>
      </c>
      <c r="K8" s="4">
        <v>2E-3</v>
      </c>
      <c r="L8" s="4">
        <f t="shared" si="2"/>
        <v>2.8545400621761544E-2</v>
      </c>
    </row>
    <row r="9" spans="1:12" x14ac:dyDescent="0.25">
      <c r="A9" s="1">
        <f t="shared" si="0"/>
        <v>2012</v>
      </c>
      <c r="B9" s="4">
        <f>SUMIFS('Inflation data'!$N$8:$N$188,'Inflation data'!$J$8:$J$188,Table!$A9)</f>
        <v>2.352622904474699E-2</v>
      </c>
      <c r="C9" s="4">
        <v>0.75</v>
      </c>
      <c r="D9" s="2"/>
      <c r="E9" s="4">
        <f>LN('Inflation data'!C38/'Inflation data'!C37)</f>
        <v>1.7699577099400857E-2</v>
      </c>
      <c r="F9" s="4">
        <v>0.25</v>
      </c>
      <c r="G9" s="2"/>
      <c r="H9" s="4">
        <f t="shared" si="1"/>
        <v>2.2069566058410456E-2</v>
      </c>
      <c r="I9" s="4">
        <f>'HQD outputs'!C24/100</f>
        <v>1.1678253282090172E-2</v>
      </c>
      <c r="J9" s="4">
        <v>3.0000000000000001E-3</v>
      </c>
      <c r="K9" s="4">
        <v>2E-3</v>
      </c>
      <c r="L9" s="4">
        <f t="shared" si="2"/>
        <v>2.5828256019978089E-2</v>
      </c>
    </row>
    <row r="10" spans="1:12" x14ac:dyDescent="0.25">
      <c r="A10" s="1">
        <f t="shared" si="0"/>
        <v>2013</v>
      </c>
      <c r="B10" s="4">
        <f>SUMIFS('Inflation data'!$N$8:$N$188,'Inflation data'!$J$8:$J$188,Table!$A10)</f>
        <v>1.1750472255073138E-2</v>
      </c>
      <c r="C10" s="4">
        <v>0.75</v>
      </c>
      <c r="D10" s="2"/>
      <c r="E10" s="4">
        <f>LN('Inflation data'!C39/'Inflation data'!C38)</f>
        <v>2.0110366950862608E-2</v>
      </c>
      <c r="F10" s="4">
        <v>0.25</v>
      </c>
      <c r="G10" s="2"/>
      <c r="H10" s="4">
        <f t="shared" si="1"/>
        <v>1.3840445929020504E-2</v>
      </c>
      <c r="I10" s="4">
        <f>'HQD outputs'!C25/100</f>
        <v>1.1100277518269501E-2</v>
      </c>
      <c r="J10" s="4">
        <v>3.0000000000000001E-3</v>
      </c>
      <c r="K10" s="4">
        <v>2E-3</v>
      </c>
      <c r="L10" s="4">
        <f t="shared" si="2"/>
        <v>1.7165654067722629E-2</v>
      </c>
    </row>
    <row r="11" spans="1:12" x14ac:dyDescent="0.25">
      <c r="A11" s="1">
        <f t="shared" ref="A11:A14" si="3">A12-1</f>
        <v>2014</v>
      </c>
      <c r="B11" s="4">
        <f>SUMIFS('Inflation data'!$N$8:$N$188,'Inflation data'!$J$8:$J$188,Table!$A11)</f>
        <v>2.0295195717998437E-2</v>
      </c>
      <c r="C11" s="4">
        <v>0.75</v>
      </c>
      <c r="D11" s="2"/>
      <c r="E11" s="4">
        <f>LN('Inflation data'!C40/'Inflation data'!C39)</f>
        <v>1.971390008792304E-2</v>
      </c>
      <c r="F11" s="4">
        <v>0.25</v>
      </c>
      <c r="G11" s="2"/>
      <c r="H11" s="4">
        <f t="shared" si="1"/>
        <v>2.0149871810479586E-2</v>
      </c>
      <c r="I11" s="4">
        <f>'HQD outputs'!C26/100</f>
        <v>9.0990120474471244E-3</v>
      </c>
      <c r="J11" s="4">
        <v>3.0000000000000001E-3</v>
      </c>
      <c r="K11" s="4">
        <v>2E-3</v>
      </c>
      <c r="L11" s="4">
        <f t="shared" si="2"/>
        <v>2.1974130846064928E-2</v>
      </c>
    </row>
    <row r="12" spans="1:12" x14ac:dyDescent="0.25">
      <c r="A12" s="1">
        <f t="shared" si="3"/>
        <v>2015</v>
      </c>
      <c r="B12" s="4">
        <f>SUMIFS('Inflation data'!$N$8:$N$188,'Inflation data'!$J$8:$J$188,Table!$A12)</f>
        <v>2.098227154643682E-2</v>
      </c>
      <c r="C12" s="4">
        <v>0.75</v>
      </c>
      <c r="D12" s="2"/>
      <c r="E12" s="4">
        <f>LN('Inflation data'!C41/'Inflation data'!C40)</f>
        <v>1.4971657899966857E-2</v>
      </c>
      <c r="F12" s="4">
        <v>0.25</v>
      </c>
      <c r="G12" s="2"/>
      <c r="H12" s="4">
        <f t="shared" si="1"/>
        <v>1.9479618134819326E-2</v>
      </c>
      <c r="I12" s="4">
        <f>'HQD outputs'!C27/100</f>
        <v>8.3080363668890898E-3</v>
      </c>
      <c r="J12" s="4">
        <v>3.0000000000000001E-3</v>
      </c>
      <c r="K12" s="4">
        <v>2E-3</v>
      </c>
      <c r="L12" s="4">
        <f t="shared" si="2"/>
        <v>2.0710645409986142E-2</v>
      </c>
    </row>
    <row r="13" spans="1:12" x14ac:dyDescent="0.25">
      <c r="A13" s="1">
        <f t="shared" si="3"/>
        <v>2016</v>
      </c>
      <c r="B13" s="4">
        <f>SUMIFS('Inflation data'!$N$8:$N$188,'Inflation data'!$J$8:$J$188,Table!$A13)</f>
        <v>1.2221655173830313E-2</v>
      </c>
      <c r="C13" s="4">
        <v>0.75</v>
      </c>
      <c r="D13" s="2"/>
      <c r="E13" s="4">
        <f>LN('Inflation data'!C42/'Inflation data'!C41)</f>
        <v>8.7032751283016713E-3</v>
      </c>
      <c r="F13" s="4">
        <v>0.25</v>
      </c>
      <c r="G13" s="2"/>
      <c r="H13" s="4">
        <f t="shared" si="1"/>
        <v>1.1342060162448153E-2</v>
      </c>
      <c r="I13" s="4">
        <f>'HQD outputs'!C28/100</f>
        <v>7.0502896164601602E-3</v>
      </c>
      <c r="J13" s="4">
        <v>3.0000000000000001E-3</v>
      </c>
      <c r="K13" s="4">
        <v>2E-3</v>
      </c>
      <c r="L13" s="4">
        <f t="shared" si="2"/>
        <v>1.1629777374793272E-2</v>
      </c>
    </row>
    <row r="14" spans="1:12" x14ac:dyDescent="0.25">
      <c r="A14" s="108">
        <f t="shared" si="3"/>
        <v>2017</v>
      </c>
      <c r="B14" s="105">
        <f>ConfBoardDataAnnual!C4</f>
        <v>3.2172842728700031E-2</v>
      </c>
      <c r="C14" s="4">
        <v>0.75</v>
      </c>
      <c r="D14" s="2"/>
      <c r="E14" s="105">
        <f>ConfBoardDataAnnual!E4</f>
        <v>1.2831300491900455E-2</v>
      </c>
      <c r="F14" s="4">
        <v>0.25</v>
      </c>
      <c r="G14" s="2"/>
      <c r="H14" s="105">
        <f t="shared" si="1"/>
        <v>2.7337457169500139E-2</v>
      </c>
      <c r="I14" s="4">
        <f>'HQD outputs'!C29/100</f>
        <v>9.5851102231793561E-3</v>
      </c>
      <c r="J14" s="4">
        <v>3.0000000000000001E-3</v>
      </c>
      <c r="K14" s="4">
        <v>2E-3</v>
      </c>
      <c r="L14" s="4">
        <f t="shared" si="2"/>
        <v>2.9526289836884649E-2</v>
      </c>
    </row>
    <row r="15" spans="1:12" x14ac:dyDescent="0.25">
      <c r="A15" s="108">
        <f>A16-1</f>
        <v>2018</v>
      </c>
      <c r="B15" s="105">
        <f>ConfBoardDataAnnual!C5</f>
        <v>2.7283719624828215E-2</v>
      </c>
      <c r="C15" s="4">
        <v>0.75</v>
      </c>
      <c r="D15" s="2"/>
      <c r="E15" s="105">
        <f>ConfBoardDataAnnual!E5</f>
        <v>1.6682942242605543E-2</v>
      </c>
      <c r="F15" s="4">
        <v>0.25</v>
      </c>
      <c r="G15" s="2"/>
      <c r="H15" s="105">
        <f t="shared" si="1"/>
        <v>2.4633525279272546E-2</v>
      </c>
      <c r="I15" s="105">
        <f>AVERAGE(I$10:I$14)</f>
        <v>9.0285451544490462E-3</v>
      </c>
      <c r="J15" s="4">
        <v>3.0000000000000001E-3</v>
      </c>
      <c r="K15" s="4">
        <v>2E-3</v>
      </c>
      <c r="L15" s="4">
        <f t="shared" si="2"/>
        <v>2.6404934145109332E-2</v>
      </c>
    </row>
    <row r="16" spans="1:12" x14ac:dyDescent="0.25">
      <c r="A16" s="108">
        <v>2019</v>
      </c>
      <c r="B16" s="105">
        <f>ConfBoardDataAnnual!C6</f>
        <v>2.341242824558987E-2</v>
      </c>
      <c r="C16" s="4">
        <v>0.75</v>
      </c>
      <c r="D16" s="4"/>
      <c r="E16" s="105">
        <f>ConfBoardDataAnnual!E6</f>
        <v>1.5960922069014262E-2</v>
      </c>
      <c r="F16" s="4">
        <v>0.25</v>
      </c>
      <c r="G16" s="4"/>
      <c r="H16" s="105">
        <f>B16*C16+E16*F16</f>
        <v>2.1549551701445971E-2</v>
      </c>
      <c r="I16" s="105">
        <f t="shared" ref="I16:I18" si="4">AVERAGE(I$10:I$14)</f>
        <v>9.0285451544490462E-3</v>
      </c>
      <c r="J16" s="4">
        <v>3.0000000000000001E-3</v>
      </c>
      <c r="K16" s="4">
        <v>2E-3</v>
      </c>
      <c r="L16" s="4">
        <f>H16+0.75*I16-J16-K16</f>
        <v>2.3320960567282757E-2</v>
      </c>
    </row>
    <row r="17" spans="1:12" x14ac:dyDescent="0.25">
      <c r="A17" s="108">
        <f>A16+1</f>
        <v>2020</v>
      </c>
      <c r="B17" s="105">
        <f>ConfBoardDataAnnual!C7</f>
        <v>2.3629977661866131E-2</v>
      </c>
      <c r="C17" s="4">
        <v>0.75</v>
      </c>
      <c r="D17" s="4"/>
      <c r="E17" s="105">
        <f>ConfBoardDataAnnual!E7</f>
        <v>1.6781846805258908E-2</v>
      </c>
      <c r="F17" s="4">
        <v>0.25</v>
      </c>
      <c r="G17" s="4"/>
      <c r="H17" s="105">
        <f t="shared" ref="H17:H18" si="5">B17*C17+E17*F17</f>
        <v>2.1917944947714325E-2</v>
      </c>
      <c r="I17" s="105">
        <f t="shared" si="4"/>
        <v>9.0285451544490462E-3</v>
      </c>
      <c r="J17" s="4">
        <v>3.0000000000000001E-3</v>
      </c>
      <c r="K17" s="4">
        <v>2E-3</v>
      </c>
      <c r="L17" s="4">
        <f t="shared" ref="L17:L18" si="6">H17+0.75*I17-J17-K17</f>
        <v>2.3689353813551112E-2</v>
      </c>
    </row>
    <row r="18" spans="1:12" x14ac:dyDescent="0.25">
      <c r="A18" s="108">
        <f>A17+1</f>
        <v>2021</v>
      </c>
      <c r="B18" s="105">
        <f>ConfBoardDataAnnual!C8</f>
        <v>2.2894955922520291E-2</v>
      </c>
      <c r="C18" s="4">
        <v>0.75</v>
      </c>
      <c r="D18" s="4"/>
      <c r="E18" s="105">
        <f>ConfBoardDataAnnual!E8</f>
        <v>1.6886810188855281E-2</v>
      </c>
      <c r="F18" s="4">
        <v>0.25</v>
      </c>
      <c r="G18" s="4"/>
      <c r="H18" s="105">
        <f t="shared" si="5"/>
        <v>2.1392919489104038E-2</v>
      </c>
      <c r="I18" s="105">
        <f t="shared" si="4"/>
        <v>9.0285451544490462E-3</v>
      </c>
      <c r="J18" s="4">
        <v>3.0000000000000001E-3</v>
      </c>
      <c r="K18" s="4">
        <v>2E-3</v>
      </c>
      <c r="L18" s="4">
        <f t="shared" si="6"/>
        <v>2.3164328354940825E-2</v>
      </c>
    </row>
    <row r="20" spans="1:12" x14ac:dyDescent="0.25">
      <c r="A20" s="109" t="s">
        <v>87</v>
      </c>
    </row>
    <row r="21" spans="1:12" x14ac:dyDescent="0.25">
      <c r="A21" s="109" t="s">
        <v>88</v>
      </c>
      <c r="B21" s="110">
        <f>AVERAGE(B16:B18)</f>
        <v>2.3312453943325429E-2</v>
      </c>
      <c r="C21" s="3"/>
      <c r="D21" s="3"/>
      <c r="E21" s="110">
        <f>AVERAGE(E16:E18)</f>
        <v>1.6543193021042818E-2</v>
      </c>
      <c r="F21" s="3"/>
      <c r="G21" s="3"/>
      <c r="H21" s="110">
        <f>AVERAGE(H16:H18)</f>
        <v>2.1620138712754779E-2</v>
      </c>
      <c r="I21" s="110">
        <f>AVERAGE(I16:I18)</f>
        <v>9.0285451544490462E-3</v>
      </c>
      <c r="J21" s="110">
        <f>AVERAGE(J16:J18)</f>
        <v>3.0000000000000005E-3</v>
      </c>
      <c r="K21" s="110">
        <f>AVERAGE(K16:K18)</f>
        <v>2E-3</v>
      </c>
      <c r="L21" s="111">
        <f>AVERAGE(L16:L18)</f>
        <v>2.3391547578591566E-2</v>
      </c>
    </row>
    <row r="22" spans="1:12" x14ac:dyDescent="0.25">
      <c r="A22" s="109" t="s">
        <v>89</v>
      </c>
      <c r="B22" s="110">
        <f>AVERAGE(B7:B13)</f>
        <v>2.0890862029089349E-2</v>
      </c>
      <c r="C22" s="3"/>
      <c r="D22" s="3"/>
      <c r="E22" s="110">
        <f>AVERAGE(E7:E13)</f>
        <v>1.6239337977766177E-2</v>
      </c>
      <c r="F22" s="3"/>
      <c r="G22" s="3"/>
      <c r="H22" s="110">
        <f>AVERAGE(H7:H13)</f>
        <v>1.9727981016258556E-2</v>
      </c>
      <c r="I22" s="110">
        <f>AVERAGE(I7:I13)</f>
        <v>1.0340757931870092E-2</v>
      </c>
      <c r="J22" s="110">
        <f>AVERAGE(J7:J13)</f>
        <v>2.9999999999999996E-3</v>
      </c>
      <c r="K22" s="110">
        <f>AVERAGE(K7:K13)</f>
        <v>2E-3</v>
      </c>
      <c r="L22" s="110">
        <f>AVERAGE(L7:L13)</f>
        <v>2.2483549465161123E-2</v>
      </c>
    </row>
    <row r="24" spans="1:12" x14ac:dyDescent="0.25">
      <c r="A24" s="107" t="s">
        <v>85</v>
      </c>
    </row>
    <row r="25" spans="1:12" ht="11.25" customHeight="1" x14ac:dyDescent="0.25">
      <c r="A25" s="107"/>
    </row>
    <row r="26" spans="1:12" x14ac:dyDescent="0.25">
      <c r="A26" s="107" t="s">
        <v>86</v>
      </c>
    </row>
    <row r="27" spans="1:12" ht="35.25" customHeight="1" x14ac:dyDescent="0.25">
      <c r="A27" s="113" t="s">
        <v>83</v>
      </c>
      <c r="B27" s="113"/>
      <c r="C27" s="113"/>
      <c r="D27" s="113"/>
      <c r="E27" s="113"/>
      <c r="F27" s="113"/>
      <c r="G27" s="113"/>
      <c r="H27" s="113"/>
      <c r="I27" s="113"/>
      <c r="J27" s="113"/>
      <c r="K27" s="113"/>
      <c r="L27" s="113"/>
    </row>
    <row r="28" spans="1:12" ht="39.75" customHeight="1" x14ac:dyDescent="0.25">
      <c r="A28" s="113" t="s">
        <v>82</v>
      </c>
      <c r="B28" s="113"/>
      <c r="C28" s="113"/>
      <c r="D28" s="113"/>
      <c r="E28" s="113"/>
      <c r="F28" s="113"/>
      <c r="G28" s="113"/>
      <c r="H28" s="113"/>
      <c r="I28" s="113"/>
      <c r="J28" s="113"/>
      <c r="K28" s="113"/>
      <c r="L28" s="113"/>
    </row>
    <row r="29" spans="1:12" ht="15.75" customHeight="1" x14ac:dyDescent="0.25">
      <c r="A29" s="112" t="s">
        <v>91</v>
      </c>
      <c r="B29" s="112"/>
      <c r="C29" s="112"/>
      <c r="D29" s="112"/>
      <c r="E29" s="112"/>
      <c r="F29" s="112"/>
      <c r="G29" s="112"/>
      <c r="H29" s="112"/>
      <c r="I29" s="112"/>
      <c r="J29" s="112"/>
      <c r="K29" s="112"/>
      <c r="L29" s="112"/>
    </row>
    <row r="30" spans="1:12" x14ac:dyDescent="0.25">
      <c r="A30" s="106" t="s">
        <v>79</v>
      </c>
    </row>
  </sheetData>
  <mergeCells count="8">
    <mergeCell ref="A1:L1"/>
    <mergeCell ref="A29:L29"/>
    <mergeCell ref="A28:L28"/>
    <mergeCell ref="B4:C4"/>
    <mergeCell ref="E4:F4"/>
    <mergeCell ref="B3:H3"/>
    <mergeCell ref="A2:L2"/>
    <mergeCell ref="A27:L27"/>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O223"/>
  <sheetViews>
    <sheetView zoomScale="98" zoomScaleNormal="98" workbookViewId="0">
      <selection activeCell="M8" sqref="M8"/>
    </sheetView>
  </sheetViews>
  <sheetFormatPr defaultColWidth="10.85546875" defaultRowHeight="15" x14ac:dyDescent="0.25"/>
  <cols>
    <col min="1" max="1" width="10.85546875" style="34"/>
    <col min="2" max="3" width="16.28515625" style="34" customWidth="1"/>
    <col min="4" max="4" width="4" style="49" customWidth="1"/>
    <col min="5" max="5" width="10.85546875" style="34"/>
    <col min="6" max="8" width="19.42578125" style="34" customWidth="1"/>
    <col min="9" max="9" width="4.28515625" style="34" customWidth="1"/>
    <col min="10" max="10" width="6" style="53" customWidth="1"/>
    <col min="11" max="11" width="6.42578125" style="54" customWidth="1"/>
    <col min="12" max="12" width="5.7109375" style="55" bestFit="1" customWidth="1"/>
    <col min="13" max="13" width="6.7109375" style="54" customWidth="1"/>
    <col min="14" max="14" width="6.140625" style="55" bestFit="1" customWidth="1"/>
    <col min="15" max="15" width="5.7109375" style="55" customWidth="1"/>
    <col min="16" max="16384" width="10.85546875" style="34"/>
  </cols>
  <sheetData>
    <row r="1" spans="1:15" s="9" customFormat="1" ht="51.95" customHeight="1" x14ac:dyDescent="0.25">
      <c r="A1" s="125" t="s">
        <v>18</v>
      </c>
      <c r="B1" s="126"/>
      <c r="C1" s="127"/>
      <c r="D1" s="10"/>
      <c r="F1" s="125" t="s">
        <v>19</v>
      </c>
      <c r="G1" s="126"/>
      <c r="H1" s="126"/>
      <c r="I1" s="126"/>
      <c r="J1" s="126"/>
      <c r="K1" s="126"/>
      <c r="L1" s="126"/>
      <c r="M1" s="126"/>
      <c r="N1" s="127"/>
      <c r="O1" s="11"/>
    </row>
    <row r="2" spans="1:15" s="9" customFormat="1" ht="15" customHeight="1" x14ac:dyDescent="0.25">
      <c r="A2" s="12" t="s">
        <v>20</v>
      </c>
      <c r="B2" s="13"/>
      <c r="C2" s="14"/>
      <c r="D2" s="16"/>
      <c r="F2" s="15" t="s">
        <v>20</v>
      </c>
      <c r="G2" s="17"/>
      <c r="H2" s="17"/>
      <c r="I2" s="17"/>
      <c r="J2" s="18"/>
      <c r="K2" s="19"/>
      <c r="L2" s="20"/>
      <c r="M2" s="19"/>
      <c r="N2" s="21"/>
      <c r="O2" s="22"/>
    </row>
    <row r="3" spans="1:15" s="9" customFormat="1" ht="48" customHeight="1" x14ac:dyDescent="0.25">
      <c r="A3" s="12" t="s">
        <v>23</v>
      </c>
      <c r="B3" s="13"/>
      <c r="C3" s="14"/>
      <c r="D3" s="23"/>
      <c r="F3" s="15" t="s">
        <v>24</v>
      </c>
      <c r="G3" s="17"/>
      <c r="H3" s="17"/>
      <c r="I3" s="17"/>
      <c r="J3" s="18"/>
      <c r="K3" s="123"/>
      <c r="L3" s="123"/>
      <c r="M3" s="123"/>
      <c r="N3" s="124"/>
      <c r="O3" s="24"/>
    </row>
    <row r="4" spans="1:15" s="9" customFormat="1" x14ac:dyDescent="0.25">
      <c r="A4" s="25" t="s">
        <v>25</v>
      </c>
      <c r="B4" s="26" t="s">
        <v>26</v>
      </c>
      <c r="C4" s="27" t="s">
        <v>22</v>
      </c>
      <c r="D4" s="16"/>
      <c r="F4" s="29" t="s">
        <v>25</v>
      </c>
      <c r="G4" s="28" t="s">
        <v>21</v>
      </c>
      <c r="H4" s="28" t="s">
        <v>22</v>
      </c>
      <c r="I4" s="17"/>
      <c r="J4" s="30"/>
      <c r="K4" s="128" t="s">
        <v>21</v>
      </c>
      <c r="L4" s="129"/>
      <c r="M4" s="128" t="s">
        <v>22</v>
      </c>
      <c r="N4" s="130"/>
      <c r="O4" s="31"/>
    </row>
    <row r="5" spans="1:15" s="9" customFormat="1" ht="30" customHeight="1" x14ac:dyDescent="0.25">
      <c r="A5" s="25" t="s">
        <v>27</v>
      </c>
      <c r="B5" s="32" t="s">
        <v>28</v>
      </c>
      <c r="C5" s="33" t="s">
        <v>28</v>
      </c>
      <c r="D5" s="23"/>
      <c r="F5" s="29" t="s">
        <v>30</v>
      </c>
      <c r="G5" s="28" t="s">
        <v>31</v>
      </c>
      <c r="H5" s="28" t="s">
        <v>31</v>
      </c>
      <c r="I5" s="17"/>
      <c r="J5" s="118" t="s">
        <v>0</v>
      </c>
      <c r="K5" s="120" t="s">
        <v>32</v>
      </c>
      <c r="L5" s="121" t="s">
        <v>29</v>
      </c>
      <c r="M5" s="120" t="s">
        <v>32</v>
      </c>
      <c r="N5" s="122" t="s">
        <v>29</v>
      </c>
      <c r="O5" s="22"/>
    </row>
    <row r="6" spans="1:15" ht="30" x14ac:dyDescent="0.25">
      <c r="A6" s="25" t="s">
        <v>33</v>
      </c>
      <c r="B6" s="32" t="s">
        <v>34</v>
      </c>
      <c r="C6" s="33" t="s">
        <v>34</v>
      </c>
      <c r="D6" s="36"/>
      <c r="F6" s="29" t="s">
        <v>35</v>
      </c>
      <c r="G6" s="28" t="s">
        <v>36</v>
      </c>
      <c r="H6" s="28" t="s">
        <v>36</v>
      </c>
      <c r="I6" s="37"/>
      <c r="J6" s="119"/>
      <c r="K6" s="120"/>
      <c r="L6" s="121"/>
      <c r="M6" s="120"/>
      <c r="N6" s="122"/>
      <c r="O6" s="38"/>
    </row>
    <row r="7" spans="1:15" ht="75" x14ac:dyDescent="0.25">
      <c r="A7" s="40">
        <v>1981</v>
      </c>
      <c r="B7" s="41">
        <v>47.5</v>
      </c>
      <c r="C7" s="42">
        <v>50.4</v>
      </c>
      <c r="D7" s="43"/>
      <c r="F7" s="29" t="s">
        <v>37</v>
      </c>
      <c r="G7" s="28" t="s">
        <v>38</v>
      </c>
      <c r="H7" s="28" t="s">
        <v>38</v>
      </c>
      <c r="I7" s="37"/>
      <c r="J7" s="45"/>
      <c r="K7" s="46"/>
      <c r="L7" s="47"/>
      <c r="M7" s="46"/>
      <c r="N7" s="48"/>
      <c r="O7" s="38"/>
    </row>
    <row r="8" spans="1:15" x14ac:dyDescent="0.25">
      <c r="A8" s="40">
        <v>1982</v>
      </c>
      <c r="B8" s="41">
        <v>52</v>
      </c>
      <c r="C8" s="42">
        <v>55.5</v>
      </c>
      <c r="F8" s="50">
        <v>36892</v>
      </c>
      <c r="G8" s="37">
        <v>658.16</v>
      </c>
      <c r="H8" s="37">
        <v>624.85</v>
      </c>
      <c r="I8" s="37"/>
      <c r="J8" s="45">
        <v>2001</v>
      </c>
      <c r="K8" s="46">
        <f>AVERAGE(G8:G19)</f>
        <v>657.23833333333334</v>
      </c>
      <c r="L8" s="47" t="s">
        <v>39</v>
      </c>
      <c r="M8" s="46">
        <f>AVERAGE(H8:H19)</f>
        <v>623.43916666666667</v>
      </c>
      <c r="N8" s="48" t="s">
        <v>39</v>
      </c>
      <c r="O8" s="38"/>
    </row>
    <row r="9" spans="1:15" x14ac:dyDescent="0.25">
      <c r="A9" s="40">
        <v>1983</v>
      </c>
      <c r="B9" s="41">
        <v>54.9</v>
      </c>
      <c r="C9" s="42">
        <v>58.2</v>
      </c>
      <c r="F9" s="50">
        <v>36923</v>
      </c>
      <c r="G9" s="37">
        <v>655.93</v>
      </c>
      <c r="H9" s="37">
        <v>623.98</v>
      </c>
      <c r="I9" s="37"/>
      <c r="J9" s="45"/>
      <c r="K9" s="46"/>
      <c r="L9" s="47"/>
      <c r="M9" s="46"/>
      <c r="N9" s="48"/>
      <c r="O9" s="38"/>
    </row>
    <row r="10" spans="1:15" x14ac:dyDescent="0.25">
      <c r="A10" s="40">
        <v>1984</v>
      </c>
      <c r="B10" s="41">
        <v>57.2</v>
      </c>
      <c r="C10" s="42">
        <v>60.8</v>
      </c>
      <c r="F10" s="50">
        <v>36951</v>
      </c>
      <c r="G10" s="37">
        <v>656.04</v>
      </c>
      <c r="H10" s="37">
        <v>622.99</v>
      </c>
      <c r="I10" s="37"/>
      <c r="J10" s="45"/>
      <c r="K10" s="46"/>
      <c r="L10" s="47"/>
      <c r="M10" s="46"/>
      <c r="N10" s="48"/>
      <c r="O10" s="38"/>
    </row>
    <row r="11" spans="1:15" x14ac:dyDescent="0.25">
      <c r="A11" s="40">
        <v>1985</v>
      </c>
      <c r="B11" s="41">
        <v>59.3</v>
      </c>
      <c r="C11" s="42">
        <v>63</v>
      </c>
      <c r="F11" s="50">
        <v>36982</v>
      </c>
      <c r="G11" s="37">
        <v>654.23</v>
      </c>
      <c r="H11" s="37">
        <v>619.15</v>
      </c>
      <c r="I11" s="37"/>
      <c r="J11" s="45"/>
      <c r="K11" s="46"/>
      <c r="L11" s="47"/>
      <c r="M11" s="46"/>
      <c r="N11" s="48"/>
      <c r="O11" s="38"/>
    </row>
    <row r="12" spans="1:15" x14ac:dyDescent="0.25">
      <c r="A12" s="40">
        <v>1986</v>
      </c>
      <c r="B12" s="41">
        <v>61.6</v>
      </c>
      <c r="C12" s="42">
        <v>65.5</v>
      </c>
      <c r="F12" s="50">
        <v>37012</v>
      </c>
      <c r="G12" s="37">
        <v>650.15</v>
      </c>
      <c r="H12" s="37">
        <v>618.95000000000005</v>
      </c>
      <c r="I12" s="37"/>
      <c r="J12" s="45"/>
      <c r="K12" s="46"/>
      <c r="L12" s="47"/>
      <c r="M12" s="46"/>
      <c r="N12" s="48"/>
      <c r="O12" s="38"/>
    </row>
    <row r="13" spans="1:15" x14ac:dyDescent="0.25">
      <c r="A13" s="40">
        <v>1987</v>
      </c>
      <c r="B13" s="41">
        <v>64.2</v>
      </c>
      <c r="C13" s="42">
        <v>68.3</v>
      </c>
      <c r="F13" s="50">
        <v>37043</v>
      </c>
      <c r="G13" s="37">
        <v>658.19</v>
      </c>
      <c r="H13" s="37">
        <v>623.52</v>
      </c>
      <c r="I13" s="37"/>
      <c r="J13" s="45"/>
      <c r="K13" s="46"/>
      <c r="L13" s="47"/>
      <c r="M13" s="46"/>
      <c r="N13" s="48"/>
      <c r="O13" s="38"/>
    </row>
    <row r="14" spans="1:15" x14ac:dyDescent="0.25">
      <c r="A14" s="40">
        <v>1988</v>
      </c>
      <c r="B14" s="41">
        <v>66.599999999999994</v>
      </c>
      <c r="C14" s="42">
        <v>70.599999999999994</v>
      </c>
      <c r="F14" s="50">
        <v>37073</v>
      </c>
      <c r="G14" s="37">
        <v>655.5</v>
      </c>
      <c r="H14" s="37">
        <v>619.99</v>
      </c>
      <c r="I14" s="37"/>
      <c r="J14" s="45"/>
      <c r="K14" s="46"/>
      <c r="L14" s="47"/>
      <c r="M14" s="46"/>
      <c r="N14" s="48"/>
      <c r="O14" s="38"/>
    </row>
    <row r="15" spans="1:15" ht="15.75" customHeight="1" x14ac:dyDescent="0.25">
      <c r="A15" s="40">
        <v>1989</v>
      </c>
      <c r="B15" s="41">
        <v>69.599999999999994</v>
      </c>
      <c r="C15" s="42">
        <v>73.3</v>
      </c>
      <c r="F15" s="50">
        <v>37104</v>
      </c>
      <c r="G15" s="37">
        <v>655.66</v>
      </c>
      <c r="H15" s="37">
        <v>625</v>
      </c>
      <c r="I15" s="37"/>
      <c r="J15" s="45"/>
      <c r="K15" s="46"/>
      <c r="L15" s="47"/>
      <c r="M15" s="46"/>
      <c r="N15" s="48"/>
      <c r="O15" s="38"/>
    </row>
    <row r="16" spans="1:15" x14ac:dyDescent="0.25">
      <c r="A16" s="40">
        <v>1990</v>
      </c>
      <c r="B16" s="41">
        <v>72.3</v>
      </c>
      <c r="C16" s="42">
        <v>76.099999999999994</v>
      </c>
      <c r="F16" s="50">
        <v>37135</v>
      </c>
      <c r="G16" s="37">
        <v>660.6</v>
      </c>
      <c r="H16" s="37">
        <v>622.13</v>
      </c>
      <c r="I16" s="37"/>
      <c r="J16" s="45"/>
      <c r="K16" s="46"/>
      <c r="L16" s="47"/>
      <c r="M16" s="46"/>
      <c r="N16" s="48"/>
      <c r="O16" s="38"/>
    </row>
    <row r="17" spans="1:15" x14ac:dyDescent="0.25">
      <c r="A17" s="40">
        <v>1991</v>
      </c>
      <c r="B17" s="41">
        <v>74.7</v>
      </c>
      <c r="C17" s="42">
        <v>78.599999999999994</v>
      </c>
      <c r="F17" s="50">
        <v>37165</v>
      </c>
      <c r="G17" s="37">
        <v>661.2</v>
      </c>
      <c r="H17" s="37">
        <v>623.76</v>
      </c>
      <c r="I17" s="37"/>
      <c r="J17" s="45"/>
      <c r="K17" s="46"/>
      <c r="L17" s="47"/>
      <c r="M17" s="46"/>
      <c r="N17" s="48"/>
      <c r="O17" s="38"/>
    </row>
    <row r="18" spans="1:15" x14ac:dyDescent="0.25">
      <c r="A18" s="40">
        <v>1992</v>
      </c>
      <c r="B18" s="41">
        <v>76.2</v>
      </c>
      <c r="C18" s="42">
        <v>79.900000000000006</v>
      </c>
      <c r="F18" s="50">
        <v>37196</v>
      </c>
      <c r="G18" s="37">
        <v>659.73</v>
      </c>
      <c r="H18" s="37">
        <v>625.84</v>
      </c>
      <c r="I18" s="37"/>
      <c r="J18" s="45"/>
      <c r="K18" s="46"/>
      <c r="L18" s="47"/>
      <c r="M18" s="46"/>
      <c r="N18" s="48"/>
      <c r="O18" s="38"/>
    </row>
    <row r="19" spans="1:15" x14ac:dyDescent="0.25">
      <c r="A19" s="40">
        <v>1993</v>
      </c>
      <c r="B19" s="41">
        <v>77.599999999999994</v>
      </c>
      <c r="C19" s="42">
        <v>80.900000000000006</v>
      </c>
      <c r="F19" s="50">
        <v>37226</v>
      </c>
      <c r="G19" s="37">
        <v>661.47</v>
      </c>
      <c r="H19" s="37">
        <v>631.11</v>
      </c>
      <c r="I19" s="37"/>
      <c r="J19" s="45"/>
      <c r="K19" s="46"/>
      <c r="L19" s="47"/>
      <c r="M19" s="46"/>
      <c r="N19" s="48"/>
      <c r="O19" s="38"/>
    </row>
    <row r="20" spans="1:15" x14ac:dyDescent="0.25">
      <c r="A20" s="40">
        <v>1994</v>
      </c>
      <c r="B20" s="41">
        <v>78.900000000000006</v>
      </c>
      <c r="C20" s="42">
        <v>81.8</v>
      </c>
      <c r="F20" s="50">
        <v>37257</v>
      </c>
      <c r="G20" s="37">
        <v>664.29</v>
      </c>
      <c r="H20" s="37">
        <v>639</v>
      </c>
      <c r="I20" s="37"/>
      <c r="J20" s="45">
        <v>2002</v>
      </c>
      <c r="K20" s="46">
        <f>AVERAGE(G20:G31)</f>
        <v>672.96833333333336</v>
      </c>
      <c r="L20" s="47">
        <f>LN(K20/K8)</f>
        <v>2.3651562817771282E-2</v>
      </c>
      <c r="M20" s="46">
        <f>AVERAGE(H20:H31)</f>
        <v>638.88250000000005</v>
      </c>
      <c r="N20" s="48">
        <f>LN(M20/M8)</f>
        <v>2.4469363540425171E-2</v>
      </c>
      <c r="O20" s="38"/>
    </row>
    <row r="21" spans="1:15" x14ac:dyDescent="0.25">
      <c r="A21" s="40">
        <v>1995</v>
      </c>
      <c r="B21" s="41">
        <v>79.8</v>
      </c>
      <c r="C21" s="42">
        <v>82.5</v>
      </c>
      <c r="F21" s="50">
        <v>37288</v>
      </c>
      <c r="G21" s="37">
        <v>662.75</v>
      </c>
      <c r="H21" s="37">
        <v>625.52</v>
      </c>
      <c r="I21" s="37"/>
      <c r="J21" s="45"/>
      <c r="K21" s="46"/>
      <c r="L21" s="47"/>
      <c r="M21" s="46"/>
      <c r="N21" s="48"/>
      <c r="O21" s="38"/>
    </row>
    <row r="22" spans="1:15" x14ac:dyDescent="0.25">
      <c r="A22" s="40">
        <v>1996</v>
      </c>
      <c r="B22" s="41">
        <v>80.7</v>
      </c>
      <c r="C22" s="42">
        <v>83</v>
      </c>
      <c r="F22" s="50">
        <v>37316</v>
      </c>
      <c r="G22" s="37">
        <v>667.08</v>
      </c>
      <c r="H22" s="37">
        <v>625.05999999999995</v>
      </c>
      <c r="I22" s="37"/>
      <c r="J22" s="45"/>
      <c r="K22" s="46"/>
      <c r="L22" s="47"/>
      <c r="M22" s="46"/>
      <c r="N22" s="48"/>
      <c r="O22" s="38"/>
    </row>
    <row r="23" spans="1:15" x14ac:dyDescent="0.25">
      <c r="A23" s="40">
        <v>1997</v>
      </c>
      <c r="B23" s="41">
        <v>82</v>
      </c>
      <c r="C23" s="42">
        <v>84</v>
      </c>
      <c r="F23" s="50">
        <v>37347</v>
      </c>
      <c r="G23" s="37">
        <v>674.71</v>
      </c>
      <c r="H23" s="37">
        <v>638.78</v>
      </c>
      <c r="I23" s="37"/>
      <c r="J23" s="45"/>
      <c r="K23" s="46"/>
      <c r="L23" s="47"/>
      <c r="M23" s="46"/>
      <c r="N23" s="48"/>
      <c r="O23" s="38"/>
    </row>
    <row r="24" spans="1:15" x14ac:dyDescent="0.25">
      <c r="A24" s="40">
        <v>1998</v>
      </c>
      <c r="B24" s="41">
        <v>83.2</v>
      </c>
      <c r="C24" s="42">
        <v>85</v>
      </c>
      <c r="F24" s="50">
        <v>37377</v>
      </c>
      <c r="G24" s="37">
        <v>669.9</v>
      </c>
      <c r="H24" s="37">
        <v>643.73</v>
      </c>
      <c r="I24" s="37"/>
      <c r="J24" s="45"/>
      <c r="K24" s="46"/>
      <c r="L24" s="47"/>
      <c r="M24" s="46"/>
      <c r="N24" s="48"/>
      <c r="O24" s="38"/>
    </row>
    <row r="25" spans="1:15" x14ac:dyDescent="0.25">
      <c r="A25" s="40">
        <v>1999</v>
      </c>
      <c r="B25" s="41">
        <v>84.3</v>
      </c>
      <c r="C25" s="42">
        <v>86.2</v>
      </c>
      <c r="F25" s="50">
        <v>37408</v>
      </c>
      <c r="G25" s="37">
        <v>671.86</v>
      </c>
      <c r="H25" s="37">
        <v>637.16</v>
      </c>
      <c r="I25" s="37"/>
      <c r="J25" s="45"/>
      <c r="K25" s="46"/>
      <c r="L25" s="47"/>
      <c r="M25" s="46"/>
      <c r="N25" s="48"/>
      <c r="O25" s="38"/>
    </row>
    <row r="26" spans="1:15" x14ac:dyDescent="0.25">
      <c r="A26" s="40">
        <v>2000</v>
      </c>
      <c r="B26" s="41">
        <v>86.5</v>
      </c>
      <c r="C26" s="42">
        <v>88.4</v>
      </c>
      <c r="F26" s="50">
        <v>37438</v>
      </c>
      <c r="G26" s="37">
        <v>675.59</v>
      </c>
      <c r="H26" s="37">
        <v>640.32000000000005</v>
      </c>
      <c r="I26" s="37"/>
      <c r="J26" s="45"/>
      <c r="K26" s="46"/>
      <c r="L26" s="47"/>
      <c r="M26" s="46"/>
      <c r="N26" s="48"/>
      <c r="O26" s="38"/>
    </row>
    <row r="27" spans="1:15" x14ac:dyDescent="0.25">
      <c r="A27" s="40">
        <v>2001</v>
      </c>
      <c r="B27" s="41">
        <v>88.2</v>
      </c>
      <c r="C27" s="42">
        <v>90</v>
      </c>
      <c r="F27" s="50">
        <v>37469</v>
      </c>
      <c r="G27" s="37">
        <v>668.45</v>
      </c>
      <c r="H27" s="37">
        <v>638.01</v>
      </c>
      <c r="I27" s="37"/>
      <c r="J27" s="45"/>
      <c r="K27" s="46"/>
      <c r="L27" s="47"/>
      <c r="M27" s="46"/>
      <c r="N27" s="48"/>
      <c r="O27" s="38"/>
    </row>
    <row r="28" spans="1:15" x14ac:dyDescent="0.25">
      <c r="A28" s="40">
        <v>2002</v>
      </c>
      <c r="B28" s="41">
        <v>90.3</v>
      </c>
      <c r="C28" s="42">
        <v>92</v>
      </c>
      <c r="F28" s="50">
        <v>37500</v>
      </c>
      <c r="G28" s="37">
        <v>674.91</v>
      </c>
      <c r="H28" s="37">
        <v>635.03</v>
      </c>
      <c r="I28" s="37"/>
      <c r="J28" s="45"/>
      <c r="K28" s="46"/>
      <c r="L28" s="47"/>
      <c r="M28" s="46"/>
      <c r="N28" s="48"/>
      <c r="O28" s="38"/>
    </row>
    <row r="29" spans="1:15" x14ac:dyDescent="0.25">
      <c r="A29" s="40">
        <v>2003</v>
      </c>
      <c r="B29" s="41">
        <v>91.7</v>
      </c>
      <c r="C29" s="42">
        <v>93.5</v>
      </c>
      <c r="D29" s="52"/>
      <c r="F29" s="50">
        <v>37530</v>
      </c>
      <c r="G29" s="37">
        <v>679.46</v>
      </c>
      <c r="H29" s="37">
        <v>653.29999999999995</v>
      </c>
      <c r="I29" s="37"/>
      <c r="J29" s="45"/>
      <c r="K29" s="46"/>
      <c r="L29" s="47"/>
      <c r="M29" s="46"/>
      <c r="N29" s="48"/>
      <c r="O29" s="38"/>
    </row>
    <row r="30" spans="1:15" x14ac:dyDescent="0.25">
      <c r="A30" s="40">
        <v>2004</v>
      </c>
      <c r="B30" s="41">
        <v>93.4</v>
      </c>
      <c r="C30" s="42">
        <v>95</v>
      </c>
      <c r="D30" s="52"/>
      <c r="F30" s="50">
        <v>37561</v>
      </c>
      <c r="G30" s="37">
        <v>680.28</v>
      </c>
      <c r="H30" s="37">
        <v>638.54</v>
      </c>
      <c r="I30" s="37"/>
      <c r="J30" s="45"/>
      <c r="K30" s="46"/>
      <c r="L30" s="47"/>
      <c r="M30" s="46"/>
      <c r="N30" s="48"/>
      <c r="O30" s="38"/>
    </row>
    <row r="31" spans="1:15" x14ac:dyDescent="0.25">
      <c r="A31" s="40">
        <v>2005</v>
      </c>
      <c r="B31" s="41">
        <v>95.4</v>
      </c>
      <c r="C31" s="42">
        <v>96.8</v>
      </c>
      <c r="D31" s="56"/>
      <c r="F31" s="50">
        <v>37591</v>
      </c>
      <c r="G31" s="37">
        <v>686.34</v>
      </c>
      <c r="H31" s="37">
        <v>652.14</v>
      </c>
      <c r="I31" s="37"/>
      <c r="J31" s="45"/>
      <c r="K31" s="46"/>
      <c r="L31" s="47"/>
      <c r="M31" s="46"/>
      <c r="N31" s="48"/>
      <c r="O31" s="38"/>
    </row>
    <row r="32" spans="1:15" x14ac:dyDescent="0.25">
      <c r="A32" s="40">
        <v>2006</v>
      </c>
      <c r="B32" s="41">
        <v>97.6</v>
      </c>
      <c r="C32" s="42">
        <v>98.3</v>
      </c>
      <c r="D32" s="51"/>
      <c r="F32" s="50">
        <v>37622</v>
      </c>
      <c r="G32" s="37">
        <v>681.6</v>
      </c>
      <c r="H32" s="37">
        <v>647.89</v>
      </c>
      <c r="I32" s="37"/>
      <c r="J32" s="45">
        <v>2003</v>
      </c>
      <c r="K32" s="46">
        <f>AVERAGE(G32:G43)</f>
        <v>691.07999999999993</v>
      </c>
      <c r="L32" s="47">
        <f>LN(K32/K20)</f>
        <v>2.6557315765413245E-2</v>
      </c>
      <c r="M32" s="46">
        <f>AVERAGE(H32:H43)</f>
        <v>656.70749999999998</v>
      </c>
      <c r="N32" s="48">
        <f>LN(M32/M20)</f>
        <v>2.7518157466598331E-2</v>
      </c>
      <c r="O32" s="38"/>
    </row>
    <row r="33" spans="1:15" x14ac:dyDescent="0.25">
      <c r="A33" s="40">
        <v>2007</v>
      </c>
      <c r="B33" s="41">
        <v>100</v>
      </c>
      <c r="C33" s="42">
        <v>100</v>
      </c>
      <c r="D33" s="51"/>
      <c r="F33" s="50">
        <v>37653</v>
      </c>
      <c r="G33" s="37">
        <v>690.65</v>
      </c>
      <c r="H33" s="37">
        <v>651.29999999999995</v>
      </c>
      <c r="I33" s="37"/>
      <c r="J33" s="45"/>
      <c r="K33" s="46"/>
      <c r="L33" s="47"/>
      <c r="M33" s="46"/>
      <c r="N33" s="48"/>
      <c r="O33" s="38"/>
    </row>
    <row r="34" spans="1:15" x14ac:dyDescent="0.25">
      <c r="A34" s="40">
        <v>2008</v>
      </c>
      <c r="B34" s="41">
        <v>102.5</v>
      </c>
      <c r="C34" s="42">
        <v>102</v>
      </c>
      <c r="D34" s="51"/>
      <c r="F34" s="50">
        <v>37681</v>
      </c>
      <c r="G34" s="37">
        <v>683.04</v>
      </c>
      <c r="H34" s="37">
        <v>645.17999999999995</v>
      </c>
      <c r="I34" s="37"/>
      <c r="J34" s="45"/>
      <c r="K34" s="46"/>
      <c r="L34" s="47"/>
      <c r="M34" s="46"/>
      <c r="N34" s="48"/>
      <c r="O34" s="38"/>
    </row>
    <row r="35" spans="1:15" x14ac:dyDescent="0.25">
      <c r="A35" s="40">
        <v>2009</v>
      </c>
      <c r="B35" s="41">
        <v>103.7</v>
      </c>
      <c r="C35" s="42">
        <v>103</v>
      </c>
      <c r="F35" s="50">
        <v>37712</v>
      </c>
      <c r="G35" s="37">
        <v>687.11</v>
      </c>
      <c r="H35" s="37">
        <v>650.41999999999996</v>
      </c>
      <c r="I35" s="37"/>
      <c r="J35" s="45"/>
      <c r="K35" s="46"/>
      <c r="L35" s="47"/>
      <c r="M35" s="46"/>
      <c r="N35" s="48"/>
      <c r="O35" s="38"/>
    </row>
    <row r="36" spans="1:15" x14ac:dyDescent="0.25">
      <c r="A36" s="40">
        <v>2010</v>
      </c>
      <c r="B36" s="41">
        <v>104.8</v>
      </c>
      <c r="C36" s="42">
        <v>103.9</v>
      </c>
      <c r="F36" s="50">
        <v>37742</v>
      </c>
      <c r="G36" s="37">
        <v>683.73</v>
      </c>
      <c r="H36" s="37">
        <v>655.20000000000005</v>
      </c>
      <c r="I36" s="37"/>
      <c r="J36" s="45"/>
      <c r="K36" s="46"/>
      <c r="L36" s="47"/>
      <c r="M36" s="46"/>
      <c r="N36" s="48"/>
      <c r="O36" s="38"/>
    </row>
    <row r="37" spans="1:15" ht="15.95" customHeight="1" x14ac:dyDescent="0.25">
      <c r="A37" s="40">
        <v>2011</v>
      </c>
      <c r="B37" s="41">
        <v>107.3</v>
      </c>
      <c r="C37" s="42">
        <v>106.4</v>
      </c>
      <c r="D37" s="57"/>
      <c r="F37" s="50">
        <v>37773</v>
      </c>
      <c r="G37" s="37">
        <v>692.7</v>
      </c>
      <c r="H37" s="37">
        <v>657.02</v>
      </c>
      <c r="I37" s="37"/>
      <c r="J37" s="45"/>
      <c r="K37" s="46"/>
      <c r="L37" s="47"/>
      <c r="M37" s="46"/>
      <c r="N37" s="48"/>
      <c r="O37" s="38"/>
    </row>
    <row r="38" spans="1:15" x14ac:dyDescent="0.25">
      <c r="A38" s="40">
        <v>2012</v>
      </c>
      <c r="B38" s="41">
        <v>109.1</v>
      </c>
      <c r="C38" s="42">
        <v>108.3</v>
      </c>
      <c r="F38" s="50">
        <v>37803</v>
      </c>
      <c r="G38" s="37">
        <v>689.1</v>
      </c>
      <c r="H38" s="37">
        <v>665.14</v>
      </c>
      <c r="I38" s="37"/>
      <c r="J38" s="45"/>
      <c r="K38" s="46"/>
      <c r="L38" s="47"/>
      <c r="M38" s="46"/>
      <c r="N38" s="48"/>
      <c r="O38" s="38"/>
    </row>
    <row r="39" spans="1:15" x14ac:dyDescent="0.25">
      <c r="A39" s="40">
        <v>2013</v>
      </c>
      <c r="B39" s="41">
        <v>111</v>
      </c>
      <c r="C39" s="42">
        <v>110.5</v>
      </c>
      <c r="F39" s="50">
        <v>37834</v>
      </c>
      <c r="G39" s="37">
        <v>690.4</v>
      </c>
      <c r="H39" s="37">
        <v>648.27</v>
      </c>
      <c r="I39" s="37"/>
      <c r="J39" s="45"/>
      <c r="K39" s="46"/>
      <c r="L39" s="47"/>
      <c r="M39" s="46"/>
      <c r="N39" s="48"/>
      <c r="O39" s="38"/>
    </row>
    <row r="40" spans="1:15" x14ac:dyDescent="0.25">
      <c r="A40" s="40">
        <v>2014</v>
      </c>
      <c r="B40" s="41">
        <v>113.5</v>
      </c>
      <c r="C40" s="42">
        <v>112.7</v>
      </c>
      <c r="F40" s="50">
        <v>37865</v>
      </c>
      <c r="G40" s="37">
        <v>698.31</v>
      </c>
      <c r="H40" s="37">
        <v>658.7</v>
      </c>
      <c r="I40" s="37"/>
      <c r="J40" s="45"/>
      <c r="K40" s="46"/>
      <c r="L40" s="47"/>
      <c r="M40" s="46"/>
      <c r="N40" s="48"/>
      <c r="O40" s="38"/>
    </row>
    <row r="41" spans="1:15" x14ac:dyDescent="0.25">
      <c r="A41" s="40">
        <v>2015</v>
      </c>
      <c r="B41" s="41">
        <v>115.4</v>
      </c>
      <c r="C41" s="42">
        <v>114.4</v>
      </c>
      <c r="F41" s="50">
        <v>37895</v>
      </c>
      <c r="G41" s="37">
        <v>696.74</v>
      </c>
      <c r="H41" s="37">
        <v>667.52</v>
      </c>
      <c r="I41" s="37"/>
      <c r="J41" s="45"/>
      <c r="K41" s="46"/>
      <c r="L41" s="47"/>
      <c r="M41" s="46"/>
      <c r="N41" s="48"/>
      <c r="O41" s="38"/>
    </row>
    <row r="42" spans="1:15" x14ac:dyDescent="0.25">
      <c r="A42" s="40">
        <v>2016</v>
      </c>
      <c r="B42" s="41">
        <v>116.9</v>
      </c>
      <c r="C42" s="42">
        <v>115.4</v>
      </c>
      <c r="F42" s="50">
        <v>37926</v>
      </c>
      <c r="G42" s="37">
        <v>700</v>
      </c>
      <c r="H42" s="37">
        <v>664.21</v>
      </c>
      <c r="I42" s="37"/>
      <c r="J42" s="45"/>
      <c r="K42" s="46"/>
      <c r="L42" s="47"/>
      <c r="M42" s="46"/>
      <c r="N42" s="48"/>
      <c r="O42" s="38"/>
    </row>
    <row r="43" spans="1:15" x14ac:dyDescent="0.25">
      <c r="A43" s="35" t="s">
        <v>40</v>
      </c>
      <c r="B43" s="37"/>
      <c r="C43" s="39"/>
      <c r="F43" s="50">
        <v>37956</v>
      </c>
      <c r="G43" s="37">
        <v>699.58</v>
      </c>
      <c r="H43" s="37">
        <v>669.64</v>
      </c>
      <c r="I43" s="37"/>
      <c r="J43" s="45"/>
      <c r="K43" s="46"/>
      <c r="L43" s="47"/>
      <c r="M43" s="46"/>
      <c r="N43" s="48"/>
      <c r="O43" s="38"/>
    </row>
    <row r="44" spans="1:15" ht="15.75" thickBot="1" x14ac:dyDescent="0.3">
      <c r="A44" s="58">
        <v>1</v>
      </c>
      <c r="B44" s="59"/>
      <c r="C44" s="60"/>
      <c r="F44" s="50">
        <v>37987</v>
      </c>
      <c r="G44" s="37">
        <v>702.85</v>
      </c>
      <c r="H44" s="37">
        <v>661.77</v>
      </c>
      <c r="I44" s="37"/>
      <c r="J44" s="45">
        <v>2004</v>
      </c>
      <c r="K44" s="46">
        <f>AVERAGE(G44:G55)</f>
        <v>709.22833333333335</v>
      </c>
      <c r="L44" s="47">
        <f>LN(K44/K32)</f>
        <v>2.5921933214078353E-2</v>
      </c>
      <c r="M44" s="46">
        <f>AVERAGE(H44:H55)</f>
        <v>672.95083333333343</v>
      </c>
      <c r="N44" s="48">
        <f>LN(M44/M32)</f>
        <v>2.4433557135934904E-2</v>
      </c>
      <c r="O44" s="38"/>
    </row>
    <row r="45" spans="1:15" x14ac:dyDescent="0.25">
      <c r="A45" s="34" t="s">
        <v>41</v>
      </c>
      <c r="F45" s="50">
        <v>38018</v>
      </c>
      <c r="G45" s="37">
        <v>706.01</v>
      </c>
      <c r="H45" s="37">
        <v>663.24</v>
      </c>
      <c r="I45" s="37"/>
      <c r="J45" s="45"/>
      <c r="K45" s="46"/>
      <c r="L45" s="47"/>
      <c r="M45" s="46"/>
      <c r="N45" s="48"/>
      <c r="O45" s="38"/>
    </row>
    <row r="46" spans="1:15" x14ac:dyDescent="0.25">
      <c r="A46" s="34" t="s">
        <v>42</v>
      </c>
      <c r="F46" s="50">
        <v>38047</v>
      </c>
      <c r="G46" s="37">
        <v>705.86</v>
      </c>
      <c r="H46" s="37">
        <v>664.04</v>
      </c>
      <c r="I46" s="37"/>
      <c r="J46" s="45"/>
      <c r="K46" s="46"/>
      <c r="L46" s="47"/>
      <c r="M46" s="46"/>
      <c r="N46" s="48"/>
      <c r="O46" s="38"/>
    </row>
    <row r="47" spans="1:15" ht="15" customHeight="1" x14ac:dyDescent="0.25">
      <c r="A47" s="34" t="s">
        <v>43</v>
      </c>
      <c r="F47" s="50">
        <v>38078</v>
      </c>
      <c r="G47" s="37">
        <v>704.99</v>
      </c>
      <c r="H47" s="37">
        <v>671.63</v>
      </c>
      <c r="I47" s="37"/>
      <c r="J47" s="45"/>
      <c r="K47" s="46"/>
      <c r="L47" s="47"/>
      <c r="M47" s="46"/>
      <c r="N47" s="48"/>
      <c r="O47" s="38"/>
    </row>
    <row r="48" spans="1:15" x14ac:dyDescent="0.25">
      <c r="F48" s="50">
        <v>38108</v>
      </c>
      <c r="G48" s="37">
        <v>709.33</v>
      </c>
      <c r="H48" s="37">
        <v>672.36</v>
      </c>
      <c r="I48" s="37"/>
      <c r="J48" s="45"/>
      <c r="K48" s="46"/>
      <c r="L48" s="47"/>
      <c r="M48" s="46"/>
      <c r="N48" s="48"/>
      <c r="O48" s="38"/>
    </row>
    <row r="49" spans="6:15" x14ac:dyDescent="0.25">
      <c r="F49" s="50">
        <v>38139</v>
      </c>
      <c r="G49" s="37">
        <v>707.36</v>
      </c>
      <c r="H49" s="37">
        <v>676.44</v>
      </c>
      <c r="I49" s="37"/>
      <c r="J49" s="45"/>
      <c r="K49" s="46"/>
      <c r="L49" s="47"/>
      <c r="M49" s="46"/>
      <c r="N49" s="48"/>
      <c r="O49" s="38"/>
    </row>
    <row r="50" spans="6:15" x14ac:dyDescent="0.25">
      <c r="F50" s="50">
        <v>38169</v>
      </c>
      <c r="G50" s="37">
        <v>706.27</v>
      </c>
      <c r="H50" s="37">
        <v>671.59</v>
      </c>
      <c r="I50" s="37"/>
      <c r="J50" s="45"/>
      <c r="K50" s="46"/>
      <c r="L50" s="47"/>
      <c r="M50" s="46"/>
      <c r="N50" s="48"/>
      <c r="O50" s="38"/>
    </row>
    <row r="51" spans="6:15" x14ac:dyDescent="0.25">
      <c r="F51" s="50">
        <v>38200</v>
      </c>
      <c r="G51" s="37">
        <v>707.62</v>
      </c>
      <c r="H51" s="37">
        <v>669.21</v>
      </c>
      <c r="I51" s="37"/>
      <c r="J51" s="45"/>
      <c r="K51" s="46"/>
      <c r="L51" s="47"/>
      <c r="M51" s="46"/>
      <c r="N51" s="48"/>
      <c r="O51" s="38"/>
    </row>
    <row r="52" spans="6:15" x14ac:dyDescent="0.25">
      <c r="F52" s="50">
        <v>38231</v>
      </c>
      <c r="G52" s="37">
        <v>711.81</v>
      </c>
      <c r="H52" s="37">
        <v>693.56</v>
      </c>
      <c r="I52" s="37"/>
      <c r="J52" s="45"/>
      <c r="K52" s="46"/>
      <c r="L52" s="47"/>
      <c r="M52" s="46"/>
      <c r="N52" s="48"/>
      <c r="O52" s="38"/>
    </row>
    <row r="53" spans="6:15" x14ac:dyDescent="0.25">
      <c r="F53" s="50">
        <v>38261</v>
      </c>
      <c r="G53" s="37">
        <v>711.67</v>
      </c>
      <c r="H53" s="37">
        <v>669.09</v>
      </c>
      <c r="I53" s="37"/>
      <c r="J53" s="45"/>
      <c r="K53" s="46"/>
      <c r="L53" s="47"/>
      <c r="M53" s="46"/>
      <c r="N53" s="48"/>
      <c r="O53" s="38"/>
    </row>
    <row r="54" spans="6:15" x14ac:dyDescent="0.25">
      <c r="F54" s="50">
        <v>38292</v>
      </c>
      <c r="G54" s="37">
        <v>716.36</v>
      </c>
      <c r="H54" s="37">
        <v>674.05</v>
      </c>
      <c r="I54" s="37"/>
      <c r="J54" s="45"/>
      <c r="K54" s="46"/>
      <c r="L54" s="47"/>
      <c r="M54" s="46"/>
      <c r="N54" s="48"/>
      <c r="O54" s="38"/>
    </row>
    <row r="55" spans="6:15" x14ac:dyDescent="0.25">
      <c r="F55" s="50">
        <v>38322</v>
      </c>
      <c r="G55" s="37">
        <v>720.61</v>
      </c>
      <c r="H55" s="37">
        <v>688.43</v>
      </c>
      <c r="I55" s="37"/>
      <c r="J55" s="45"/>
      <c r="K55" s="46"/>
      <c r="L55" s="47"/>
      <c r="M55" s="46"/>
      <c r="N55" s="48"/>
      <c r="O55" s="38"/>
    </row>
    <row r="56" spans="6:15" x14ac:dyDescent="0.25">
      <c r="F56" s="50">
        <v>38353</v>
      </c>
      <c r="G56" s="37">
        <v>725.98</v>
      </c>
      <c r="H56" s="37">
        <v>681.22</v>
      </c>
      <c r="I56" s="37"/>
      <c r="J56" s="45">
        <v>2005</v>
      </c>
      <c r="K56" s="46">
        <f>AVERAGE(G56:G67)</f>
        <v>736.91250000000002</v>
      </c>
      <c r="L56" s="47">
        <f>LN(K56/K44)</f>
        <v>3.8291636061335683E-2</v>
      </c>
      <c r="M56" s="46">
        <f>AVERAGE(H56:H67)</f>
        <v>694.67916666666667</v>
      </c>
      <c r="N56" s="48">
        <f>LN(M56/M44)</f>
        <v>3.1777837277386402E-2</v>
      </c>
      <c r="O56" s="38"/>
    </row>
    <row r="57" spans="6:15" x14ac:dyDescent="0.25">
      <c r="F57" s="50">
        <v>38384</v>
      </c>
      <c r="G57" s="37">
        <v>736.7</v>
      </c>
      <c r="H57" s="37">
        <v>690.89</v>
      </c>
      <c r="I57" s="37"/>
      <c r="J57" s="45"/>
      <c r="K57" s="46"/>
      <c r="L57" s="47"/>
      <c r="M57" s="46"/>
      <c r="N57" s="48"/>
      <c r="O57" s="38"/>
    </row>
    <row r="58" spans="6:15" x14ac:dyDescent="0.25">
      <c r="F58" s="50">
        <v>38412</v>
      </c>
      <c r="G58" s="37">
        <v>725.56</v>
      </c>
      <c r="H58" s="37">
        <v>699.03</v>
      </c>
      <c r="I58" s="37"/>
      <c r="J58" s="45"/>
      <c r="K58" s="46"/>
      <c r="L58" s="47"/>
      <c r="M58" s="46"/>
      <c r="N58" s="48"/>
      <c r="O58" s="38"/>
    </row>
    <row r="59" spans="6:15" x14ac:dyDescent="0.25">
      <c r="F59" s="50">
        <v>38443</v>
      </c>
      <c r="G59" s="37">
        <v>730.22</v>
      </c>
      <c r="H59" s="37">
        <v>682.19</v>
      </c>
      <c r="I59" s="37"/>
      <c r="J59" s="45"/>
      <c r="K59" s="46"/>
      <c r="L59" s="47"/>
      <c r="M59" s="46"/>
      <c r="N59" s="48"/>
      <c r="O59" s="38"/>
    </row>
    <row r="60" spans="6:15" x14ac:dyDescent="0.25">
      <c r="F60" s="50">
        <v>38473</v>
      </c>
      <c r="G60" s="37">
        <v>732.71</v>
      </c>
      <c r="H60" s="37">
        <v>685.83</v>
      </c>
      <c r="I60" s="37"/>
      <c r="J60" s="45"/>
      <c r="K60" s="46"/>
      <c r="L60" s="47"/>
      <c r="M60" s="46"/>
      <c r="N60" s="48"/>
      <c r="O60" s="38"/>
    </row>
    <row r="61" spans="6:15" x14ac:dyDescent="0.25">
      <c r="F61" s="50">
        <v>38504</v>
      </c>
      <c r="G61" s="37">
        <v>737.1</v>
      </c>
      <c r="H61" s="37">
        <v>700.34</v>
      </c>
      <c r="I61" s="37"/>
      <c r="J61" s="45"/>
      <c r="K61" s="46"/>
      <c r="L61" s="47"/>
      <c r="M61" s="46"/>
      <c r="N61" s="48"/>
      <c r="O61" s="38"/>
    </row>
    <row r="62" spans="6:15" x14ac:dyDescent="0.25">
      <c r="F62" s="50">
        <v>38534</v>
      </c>
      <c r="G62" s="37">
        <v>732.84</v>
      </c>
      <c r="H62" s="37">
        <v>694.32</v>
      </c>
      <c r="I62" s="37"/>
      <c r="J62" s="45"/>
      <c r="K62" s="46"/>
      <c r="L62" s="47"/>
      <c r="M62" s="46"/>
      <c r="N62" s="48"/>
      <c r="O62" s="38"/>
    </row>
    <row r="63" spans="6:15" x14ac:dyDescent="0.25">
      <c r="F63" s="50">
        <v>38565</v>
      </c>
      <c r="G63" s="37">
        <v>737.35</v>
      </c>
      <c r="H63" s="37">
        <v>695.83</v>
      </c>
      <c r="I63" s="37"/>
      <c r="J63" s="45"/>
      <c r="K63" s="46"/>
      <c r="L63" s="47"/>
      <c r="M63" s="46"/>
      <c r="N63" s="48"/>
      <c r="O63" s="38"/>
    </row>
    <row r="64" spans="6:15" x14ac:dyDescent="0.25">
      <c r="F64" s="50">
        <v>38596</v>
      </c>
      <c r="G64" s="37">
        <v>750.28</v>
      </c>
      <c r="H64" s="37">
        <v>712.67</v>
      </c>
      <c r="I64" s="37"/>
      <c r="J64" s="45"/>
      <c r="K64" s="46"/>
      <c r="L64" s="47"/>
      <c r="M64" s="46"/>
      <c r="N64" s="48"/>
      <c r="O64" s="38"/>
    </row>
    <row r="65" spans="6:15" x14ac:dyDescent="0.25">
      <c r="F65" s="50">
        <v>38626</v>
      </c>
      <c r="G65" s="37">
        <v>745.05</v>
      </c>
      <c r="H65" s="37">
        <v>697.4</v>
      </c>
      <c r="I65" s="37"/>
      <c r="J65" s="45"/>
      <c r="K65" s="46"/>
      <c r="L65" s="47"/>
      <c r="M65" s="46"/>
      <c r="N65" s="48"/>
      <c r="O65" s="38"/>
    </row>
    <row r="66" spans="6:15" x14ac:dyDescent="0.25">
      <c r="F66" s="50">
        <v>38657</v>
      </c>
      <c r="G66" s="37">
        <v>744.17</v>
      </c>
      <c r="H66" s="37">
        <v>692.96</v>
      </c>
      <c r="I66" s="37"/>
      <c r="J66" s="45"/>
      <c r="K66" s="46"/>
      <c r="L66" s="47"/>
      <c r="M66" s="46"/>
      <c r="N66" s="48"/>
      <c r="O66" s="38"/>
    </row>
    <row r="67" spans="6:15" x14ac:dyDescent="0.25">
      <c r="F67" s="50">
        <v>38687</v>
      </c>
      <c r="G67" s="37">
        <v>744.99</v>
      </c>
      <c r="H67" s="37">
        <v>703.47</v>
      </c>
      <c r="I67" s="37"/>
      <c r="J67" s="45"/>
      <c r="K67" s="46"/>
      <c r="L67" s="47"/>
      <c r="M67" s="46"/>
      <c r="N67" s="48"/>
      <c r="O67" s="38"/>
    </row>
    <row r="68" spans="6:15" x14ac:dyDescent="0.25">
      <c r="F68" s="50">
        <v>38718</v>
      </c>
      <c r="G68" s="37">
        <v>746.01</v>
      </c>
      <c r="H68" s="37">
        <v>688.44</v>
      </c>
      <c r="I68" s="37"/>
      <c r="J68" s="45">
        <v>2006</v>
      </c>
      <c r="K68" s="46">
        <f>AVERAGE(G68:G79)</f>
        <v>755.02583333333325</v>
      </c>
      <c r="L68" s="47">
        <f>LN(K68/K56)</f>
        <v>2.4282804417204727E-2</v>
      </c>
      <c r="M68" s="46">
        <f>AVERAGE(H68:H79)</f>
        <v>707.25416666666672</v>
      </c>
      <c r="N68" s="48">
        <f>LN(M68/M56)</f>
        <v>1.79399932424881E-2</v>
      </c>
      <c r="O68" s="38"/>
    </row>
    <row r="69" spans="6:15" x14ac:dyDescent="0.25">
      <c r="F69" s="50">
        <v>38749</v>
      </c>
      <c r="G69" s="37">
        <v>750.93</v>
      </c>
      <c r="H69" s="37">
        <v>694.92</v>
      </c>
      <c r="I69" s="37"/>
      <c r="J69" s="45"/>
      <c r="K69" s="46"/>
      <c r="L69" s="47"/>
      <c r="M69" s="46"/>
      <c r="N69" s="48"/>
      <c r="O69" s="38"/>
    </row>
    <row r="70" spans="6:15" x14ac:dyDescent="0.25">
      <c r="F70" s="50">
        <v>38777</v>
      </c>
      <c r="G70" s="37">
        <v>750.61</v>
      </c>
      <c r="H70" s="37">
        <v>709.29</v>
      </c>
      <c r="I70" s="37"/>
      <c r="J70" s="45"/>
      <c r="K70" s="46"/>
      <c r="L70" s="47"/>
      <c r="M70" s="46"/>
      <c r="N70" s="48"/>
      <c r="O70" s="38"/>
    </row>
    <row r="71" spans="6:15" x14ac:dyDescent="0.25">
      <c r="F71" s="50">
        <v>38808</v>
      </c>
      <c r="G71" s="37">
        <v>750.6</v>
      </c>
      <c r="H71" s="37">
        <v>699.91</v>
      </c>
      <c r="I71" s="37"/>
      <c r="J71" s="45"/>
      <c r="K71" s="46"/>
      <c r="L71" s="47"/>
      <c r="M71" s="46"/>
      <c r="N71" s="48"/>
      <c r="O71" s="38"/>
    </row>
    <row r="72" spans="6:15" x14ac:dyDescent="0.25">
      <c r="F72" s="50">
        <v>38838</v>
      </c>
      <c r="G72" s="37">
        <v>750.39</v>
      </c>
      <c r="H72" s="37">
        <v>699.08</v>
      </c>
      <c r="I72" s="37"/>
      <c r="J72" s="45"/>
      <c r="K72" s="46"/>
      <c r="L72" s="47"/>
      <c r="M72" s="46"/>
      <c r="N72" s="48"/>
      <c r="O72" s="38"/>
    </row>
    <row r="73" spans="6:15" x14ac:dyDescent="0.25">
      <c r="F73" s="50">
        <v>38869</v>
      </c>
      <c r="G73" s="37">
        <v>753.78</v>
      </c>
      <c r="H73" s="37">
        <v>715.61</v>
      </c>
      <c r="I73" s="37"/>
      <c r="J73" s="45"/>
      <c r="K73" s="46"/>
      <c r="L73" s="47"/>
      <c r="M73" s="46"/>
      <c r="N73" s="48"/>
      <c r="O73" s="38"/>
    </row>
    <row r="74" spans="6:15" x14ac:dyDescent="0.25">
      <c r="F74" s="50">
        <v>38899</v>
      </c>
      <c r="G74" s="37">
        <v>751.03</v>
      </c>
      <c r="H74" s="37">
        <v>707.34</v>
      </c>
      <c r="I74" s="37"/>
      <c r="J74" s="45"/>
      <c r="K74" s="46"/>
      <c r="L74" s="47"/>
      <c r="M74" s="46"/>
      <c r="N74" s="48"/>
      <c r="O74" s="38"/>
    </row>
    <row r="75" spans="6:15" x14ac:dyDescent="0.25">
      <c r="F75" s="50">
        <v>38930</v>
      </c>
      <c r="G75" s="37">
        <v>754.27</v>
      </c>
      <c r="H75" s="37">
        <v>722.85</v>
      </c>
      <c r="I75" s="37"/>
      <c r="J75" s="45"/>
      <c r="K75" s="46"/>
      <c r="L75" s="47"/>
      <c r="M75" s="46"/>
      <c r="N75" s="48"/>
      <c r="O75" s="38"/>
    </row>
    <row r="76" spans="6:15" x14ac:dyDescent="0.25">
      <c r="F76" s="50">
        <v>38961</v>
      </c>
      <c r="G76" s="37">
        <v>757.17</v>
      </c>
      <c r="H76" s="37">
        <v>700.33</v>
      </c>
      <c r="I76" s="37"/>
      <c r="J76" s="45"/>
      <c r="K76" s="46"/>
      <c r="L76" s="47"/>
      <c r="M76" s="46"/>
      <c r="N76" s="48"/>
      <c r="O76" s="38"/>
    </row>
    <row r="77" spans="6:15" x14ac:dyDescent="0.25">
      <c r="F77" s="50">
        <v>38991</v>
      </c>
      <c r="G77" s="37">
        <v>761.66</v>
      </c>
      <c r="H77" s="37">
        <v>705.09</v>
      </c>
      <c r="I77" s="37"/>
      <c r="J77" s="45"/>
      <c r="K77" s="46"/>
      <c r="L77" s="47"/>
      <c r="M77" s="46"/>
      <c r="N77" s="48"/>
      <c r="O77" s="38"/>
    </row>
    <row r="78" spans="6:15" x14ac:dyDescent="0.25">
      <c r="F78" s="50">
        <v>39022</v>
      </c>
      <c r="G78" s="37">
        <v>760.43</v>
      </c>
      <c r="H78" s="37">
        <v>726.55</v>
      </c>
      <c r="I78" s="37"/>
      <c r="J78" s="45"/>
      <c r="K78" s="46"/>
      <c r="L78" s="47"/>
      <c r="M78" s="46"/>
      <c r="N78" s="48"/>
      <c r="O78" s="38"/>
    </row>
    <row r="79" spans="6:15" x14ac:dyDescent="0.25">
      <c r="F79" s="50">
        <v>39052</v>
      </c>
      <c r="G79" s="37">
        <v>773.43</v>
      </c>
      <c r="H79" s="37">
        <v>717.64</v>
      </c>
      <c r="I79" s="37"/>
      <c r="J79" s="45"/>
      <c r="K79" s="46"/>
      <c r="L79" s="47"/>
      <c r="M79" s="46"/>
      <c r="N79" s="48"/>
      <c r="O79" s="38"/>
    </row>
    <row r="80" spans="6:15" x14ac:dyDescent="0.25">
      <c r="F80" s="50">
        <v>39083</v>
      </c>
      <c r="G80" s="37">
        <v>773.74</v>
      </c>
      <c r="H80" s="37">
        <v>714.71</v>
      </c>
      <c r="I80" s="37"/>
      <c r="J80" s="45">
        <v>2007</v>
      </c>
      <c r="K80" s="46">
        <f>AVERAGE(G80:G91)</f>
        <v>787.47833333333335</v>
      </c>
      <c r="L80" s="47">
        <f>LN(K80/K68)</f>
        <v>4.2083892094579238E-2</v>
      </c>
      <c r="M80" s="46">
        <f>AVERAGE(H80:H91)</f>
        <v>737.03750000000002</v>
      </c>
      <c r="N80" s="48">
        <f>LN(M80/M68)</f>
        <v>4.1248671321176829E-2</v>
      </c>
      <c r="O80" s="38"/>
    </row>
    <row r="81" spans="6:15" x14ac:dyDescent="0.25">
      <c r="F81" s="50">
        <v>39114</v>
      </c>
      <c r="G81" s="37">
        <v>776.59</v>
      </c>
      <c r="H81" s="37">
        <v>724.87</v>
      </c>
      <c r="I81" s="37"/>
      <c r="J81" s="45"/>
      <c r="K81" s="46"/>
      <c r="L81" s="47"/>
      <c r="M81" s="46"/>
      <c r="N81" s="48"/>
      <c r="O81" s="38"/>
    </row>
    <row r="82" spans="6:15" x14ac:dyDescent="0.25">
      <c r="F82" s="50">
        <v>39142</v>
      </c>
      <c r="G82" s="37">
        <v>784.12</v>
      </c>
      <c r="H82" s="37">
        <v>741.89</v>
      </c>
      <c r="I82" s="37"/>
      <c r="J82" s="45"/>
      <c r="K82" s="46"/>
      <c r="L82" s="47"/>
      <c r="M82" s="46"/>
      <c r="N82" s="48"/>
      <c r="O82" s="38"/>
    </row>
    <row r="83" spans="6:15" x14ac:dyDescent="0.25">
      <c r="F83" s="50">
        <v>39173</v>
      </c>
      <c r="G83" s="37">
        <v>781.63</v>
      </c>
      <c r="H83" s="37">
        <v>728.72</v>
      </c>
      <c r="I83" s="37"/>
      <c r="J83" s="45"/>
      <c r="K83" s="46"/>
      <c r="L83" s="47"/>
      <c r="M83" s="46"/>
      <c r="N83" s="48"/>
      <c r="O83" s="38"/>
    </row>
    <row r="84" spans="6:15" x14ac:dyDescent="0.25">
      <c r="F84" s="50">
        <v>39203</v>
      </c>
      <c r="G84" s="37">
        <v>784.88</v>
      </c>
      <c r="H84" s="37">
        <v>753.13</v>
      </c>
      <c r="I84" s="37"/>
      <c r="J84" s="45"/>
      <c r="K84" s="46"/>
      <c r="L84" s="47"/>
      <c r="M84" s="46"/>
      <c r="N84" s="48"/>
      <c r="O84" s="38"/>
    </row>
    <row r="85" spans="6:15" x14ac:dyDescent="0.25">
      <c r="F85" s="50">
        <v>39234</v>
      </c>
      <c r="G85" s="37">
        <v>792.89</v>
      </c>
      <c r="H85" s="37">
        <v>733.87</v>
      </c>
      <c r="I85" s="37"/>
      <c r="J85" s="45"/>
      <c r="K85" s="46"/>
      <c r="L85" s="47"/>
      <c r="M85" s="46"/>
      <c r="N85" s="48"/>
      <c r="O85" s="38"/>
    </row>
    <row r="86" spans="6:15" x14ac:dyDescent="0.25">
      <c r="F86" s="50">
        <v>39264</v>
      </c>
      <c r="G86" s="37">
        <v>788.28</v>
      </c>
      <c r="H86" s="37">
        <v>738.01</v>
      </c>
      <c r="I86" s="37"/>
      <c r="J86" s="45"/>
      <c r="K86" s="46"/>
      <c r="L86" s="47"/>
      <c r="M86" s="46"/>
      <c r="N86" s="48"/>
      <c r="O86" s="38"/>
    </row>
    <row r="87" spans="6:15" x14ac:dyDescent="0.25">
      <c r="F87" s="50">
        <v>39295</v>
      </c>
      <c r="G87" s="37">
        <v>784.22</v>
      </c>
      <c r="H87" s="37">
        <v>741.58</v>
      </c>
      <c r="I87" s="37"/>
      <c r="J87" s="45"/>
      <c r="K87" s="46"/>
      <c r="L87" s="47"/>
      <c r="M87" s="46"/>
      <c r="N87" s="48"/>
      <c r="O87" s="38"/>
    </row>
    <row r="88" spans="6:15" x14ac:dyDescent="0.25">
      <c r="F88" s="50">
        <v>39326</v>
      </c>
      <c r="G88" s="37">
        <v>790.93</v>
      </c>
      <c r="H88" s="37">
        <v>737.51</v>
      </c>
      <c r="I88" s="37"/>
      <c r="J88" s="45"/>
      <c r="K88" s="46"/>
      <c r="L88" s="47"/>
      <c r="M88" s="46"/>
      <c r="N88" s="48"/>
      <c r="O88" s="38"/>
    </row>
    <row r="89" spans="6:15" x14ac:dyDescent="0.25">
      <c r="F89" s="50">
        <v>39356</v>
      </c>
      <c r="G89" s="37">
        <v>793.66</v>
      </c>
      <c r="H89" s="37">
        <v>734.75</v>
      </c>
      <c r="I89" s="37"/>
      <c r="J89" s="45"/>
      <c r="K89" s="46"/>
      <c r="L89" s="47"/>
      <c r="M89" s="46"/>
      <c r="N89" s="48"/>
      <c r="O89" s="38"/>
    </row>
    <row r="90" spans="6:15" x14ac:dyDescent="0.25">
      <c r="F90" s="50">
        <v>39387</v>
      </c>
      <c r="G90" s="37">
        <v>799.24</v>
      </c>
      <c r="H90" s="37">
        <v>748.81</v>
      </c>
      <c r="I90" s="37"/>
      <c r="J90" s="45"/>
      <c r="K90" s="46"/>
      <c r="L90" s="47"/>
      <c r="M90" s="46"/>
      <c r="N90" s="48"/>
      <c r="O90" s="38"/>
    </row>
    <row r="91" spans="6:15" x14ac:dyDescent="0.25">
      <c r="F91" s="50">
        <v>39417</v>
      </c>
      <c r="G91" s="37">
        <v>799.56</v>
      </c>
      <c r="H91" s="37">
        <v>746.6</v>
      </c>
      <c r="I91" s="37"/>
      <c r="J91" s="45"/>
      <c r="K91" s="46"/>
      <c r="L91" s="47"/>
      <c r="M91" s="46"/>
      <c r="N91" s="48"/>
      <c r="O91" s="38"/>
    </row>
    <row r="92" spans="6:15" x14ac:dyDescent="0.25">
      <c r="F92" s="50">
        <v>39448</v>
      </c>
      <c r="G92" s="37">
        <v>797.61</v>
      </c>
      <c r="H92" s="37">
        <v>749.85</v>
      </c>
      <c r="I92" s="37"/>
      <c r="J92" s="45">
        <v>2008</v>
      </c>
      <c r="K92" s="46">
        <f>AVERAGE(G92:G103)</f>
        <v>810.21166666666659</v>
      </c>
      <c r="L92" s="47">
        <f>LN(K92/K80)</f>
        <v>2.8459673307826193E-2</v>
      </c>
      <c r="M92" s="46">
        <f>AVERAGE(H92:H103)</f>
        <v>750.94833333333327</v>
      </c>
      <c r="N92" s="48">
        <f>LN(M92/M80)</f>
        <v>1.8698079389397448E-2</v>
      </c>
      <c r="O92" s="38"/>
    </row>
    <row r="93" spans="6:15" x14ac:dyDescent="0.25">
      <c r="F93" s="50">
        <v>39479</v>
      </c>
      <c r="G93" s="37">
        <v>809.63</v>
      </c>
      <c r="H93" s="37">
        <v>735.17</v>
      </c>
      <c r="I93" s="37"/>
      <c r="J93" s="45"/>
      <c r="K93" s="46"/>
      <c r="L93" s="47"/>
      <c r="M93" s="46"/>
      <c r="N93" s="48"/>
      <c r="O93" s="38"/>
    </row>
    <row r="94" spans="6:15" x14ac:dyDescent="0.25">
      <c r="F94" s="50">
        <v>39508</v>
      </c>
      <c r="G94" s="37">
        <v>808.42</v>
      </c>
      <c r="H94" s="37">
        <v>749.89</v>
      </c>
      <c r="I94" s="37"/>
      <c r="J94" s="45"/>
      <c r="K94" s="46"/>
      <c r="L94" s="47"/>
      <c r="M94" s="46"/>
      <c r="N94" s="48"/>
      <c r="O94" s="38"/>
    </row>
    <row r="95" spans="6:15" x14ac:dyDescent="0.25">
      <c r="F95" s="50">
        <v>39539</v>
      </c>
      <c r="G95" s="37">
        <v>810.43</v>
      </c>
      <c r="H95" s="37">
        <v>755.26</v>
      </c>
      <c r="I95" s="37"/>
      <c r="J95" s="45"/>
      <c r="K95" s="46"/>
      <c r="L95" s="47"/>
      <c r="M95" s="46"/>
      <c r="N95" s="48"/>
      <c r="O95" s="38"/>
    </row>
    <row r="96" spans="6:15" x14ac:dyDescent="0.25">
      <c r="F96" s="50">
        <v>39569</v>
      </c>
      <c r="G96" s="37">
        <v>806.87</v>
      </c>
      <c r="H96" s="37">
        <v>759.5</v>
      </c>
      <c r="I96" s="37"/>
      <c r="J96" s="45"/>
      <c r="K96" s="46"/>
      <c r="L96" s="47"/>
      <c r="M96" s="46"/>
      <c r="N96" s="48"/>
      <c r="O96" s="38"/>
    </row>
    <row r="97" spans="6:15" x14ac:dyDescent="0.25">
      <c r="F97" s="50">
        <v>39600</v>
      </c>
      <c r="G97" s="37">
        <v>811.87</v>
      </c>
      <c r="H97" s="37">
        <v>750.73</v>
      </c>
      <c r="I97" s="37"/>
      <c r="J97" s="45"/>
      <c r="K97" s="46"/>
      <c r="L97" s="47"/>
      <c r="M97" s="46"/>
      <c r="N97" s="48"/>
      <c r="O97" s="38"/>
    </row>
    <row r="98" spans="6:15" x14ac:dyDescent="0.25">
      <c r="F98" s="50">
        <v>39630</v>
      </c>
      <c r="G98" s="37">
        <v>807.37</v>
      </c>
      <c r="H98" s="37">
        <v>769.07</v>
      </c>
      <c r="I98" s="37"/>
      <c r="J98" s="45"/>
      <c r="K98" s="46"/>
      <c r="L98" s="47"/>
      <c r="M98" s="46"/>
      <c r="N98" s="48"/>
      <c r="O98" s="38"/>
    </row>
    <row r="99" spans="6:15" x14ac:dyDescent="0.25">
      <c r="F99" s="50">
        <v>39661</v>
      </c>
      <c r="G99" s="37">
        <v>805.95</v>
      </c>
      <c r="H99" s="37">
        <v>736.4</v>
      </c>
      <c r="I99" s="37"/>
      <c r="J99" s="45"/>
      <c r="K99" s="46"/>
      <c r="L99" s="47"/>
      <c r="M99" s="46"/>
      <c r="N99" s="48"/>
      <c r="O99" s="38"/>
    </row>
    <row r="100" spans="6:15" x14ac:dyDescent="0.25">
      <c r="F100" s="50">
        <v>39692</v>
      </c>
      <c r="G100" s="37">
        <v>813.11</v>
      </c>
      <c r="H100" s="37">
        <v>743.24</v>
      </c>
      <c r="I100" s="37"/>
      <c r="J100" s="45"/>
      <c r="K100" s="46"/>
      <c r="L100" s="47"/>
      <c r="M100" s="46"/>
      <c r="N100" s="48"/>
      <c r="O100" s="38"/>
    </row>
    <row r="101" spans="6:15" x14ac:dyDescent="0.25">
      <c r="F101" s="50">
        <v>39722</v>
      </c>
      <c r="G101" s="37">
        <v>817.93</v>
      </c>
      <c r="H101" s="37">
        <v>762.82</v>
      </c>
      <c r="I101" s="37"/>
      <c r="J101" s="45"/>
      <c r="K101" s="46"/>
      <c r="L101" s="47"/>
      <c r="M101" s="46"/>
      <c r="N101" s="48"/>
      <c r="O101" s="38"/>
    </row>
    <row r="102" spans="6:15" x14ac:dyDescent="0.25">
      <c r="F102" s="50">
        <v>39753</v>
      </c>
      <c r="G102" s="37">
        <v>818.72</v>
      </c>
      <c r="H102" s="37">
        <v>749.37</v>
      </c>
      <c r="I102" s="37"/>
      <c r="J102" s="45"/>
      <c r="K102" s="46"/>
      <c r="L102" s="47"/>
      <c r="M102" s="46"/>
      <c r="N102" s="48"/>
      <c r="O102" s="38"/>
    </row>
    <row r="103" spans="6:15" x14ac:dyDescent="0.25">
      <c r="F103" s="50">
        <v>39783</v>
      </c>
      <c r="G103" s="37">
        <v>814.63</v>
      </c>
      <c r="H103" s="37">
        <v>750.08</v>
      </c>
      <c r="I103" s="37"/>
      <c r="J103" s="45"/>
      <c r="K103" s="46"/>
      <c r="L103" s="47"/>
      <c r="M103" s="46"/>
      <c r="N103" s="48"/>
      <c r="O103" s="38"/>
    </row>
    <row r="104" spans="6:15" x14ac:dyDescent="0.25">
      <c r="F104" s="50">
        <v>39814</v>
      </c>
      <c r="G104" s="37">
        <v>815.16</v>
      </c>
      <c r="H104" s="37">
        <v>741.95</v>
      </c>
      <c r="I104" s="37"/>
      <c r="J104" s="45">
        <v>2009</v>
      </c>
      <c r="K104" s="46">
        <f>AVERAGE(G104:G115)</f>
        <v>822.54916666666668</v>
      </c>
      <c r="L104" s="47">
        <f>LN(K104/K92)</f>
        <v>1.5112727553672064E-2</v>
      </c>
      <c r="M104" s="46">
        <f>AVERAGE(H104:H115)</f>
        <v>758.76666666666654</v>
      </c>
      <c r="N104" s="48">
        <f>LN(M104/M92)</f>
        <v>1.0357455847074702E-2</v>
      </c>
      <c r="O104" s="38"/>
    </row>
    <row r="105" spans="6:15" x14ac:dyDescent="0.25">
      <c r="F105" s="50">
        <v>39845</v>
      </c>
      <c r="G105" s="37">
        <v>824.75</v>
      </c>
      <c r="H105" s="37">
        <v>753.1</v>
      </c>
      <c r="I105" s="37"/>
      <c r="J105" s="45"/>
      <c r="K105" s="46"/>
      <c r="L105" s="47"/>
      <c r="M105" s="46"/>
      <c r="N105" s="48"/>
      <c r="O105" s="38"/>
    </row>
    <row r="106" spans="6:15" x14ac:dyDescent="0.25">
      <c r="F106" s="50">
        <v>39873</v>
      </c>
      <c r="G106" s="37">
        <v>824.43</v>
      </c>
      <c r="H106" s="37">
        <v>751.48</v>
      </c>
      <c r="I106" s="37"/>
      <c r="J106" s="45"/>
      <c r="K106" s="46"/>
      <c r="L106" s="47"/>
      <c r="M106" s="46"/>
      <c r="N106" s="48"/>
      <c r="O106" s="38"/>
    </row>
    <row r="107" spans="6:15" x14ac:dyDescent="0.25">
      <c r="F107" s="50">
        <v>39904</v>
      </c>
      <c r="G107" s="37">
        <v>817.7</v>
      </c>
      <c r="H107" s="37">
        <v>755.76</v>
      </c>
      <c r="I107" s="37"/>
      <c r="J107" s="45"/>
      <c r="K107" s="46"/>
      <c r="L107" s="47"/>
      <c r="M107" s="46"/>
      <c r="N107" s="48"/>
      <c r="O107" s="38"/>
    </row>
    <row r="108" spans="6:15" x14ac:dyDescent="0.25">
      <c r="F108" s="50">
        <v>39934</v>
      </c>
      <c r="G108" s="37">
        <v>815.8</v>
      </c>
      <c r="H108" s="37">
        <v>750.98</v>
      </c>
      <c r="I108" s="37"/>
      <c r="J108" s="45"/>
      <c r="K108" s="46"/>
      <c r="L108" s="47"/>
      <c r="M108" s="46"/>
      <c r="N108" s="48"/>
      <c r="O108" s="38"/>
    </row>
    <row r="109" spans="6:15" x14ac:dyDescent="0.25">
      <c r="F109" s="50">
        <v>39965</v>
      </c>
      <c r="G109" s="37">
        <v>823</v>
      </c>
      <c r="H109" s="37">
        <v>766.63</v>
      </c>
      <c r="I109" s="37"/>
      <c r="J109" s="45"/>
      <c r="K109" s="46"/>
      <c r="L109" s="47"/>
      <c r="M109" s="46"/>
      <c r="N109" s="48"/>
      <c r="O109" s="38"/>
    </row>
    <row r="110" spans="6:15" x14ac:dyDescent="0.25">
      <c r="F110" s="50">
        <v>39995</v>
      </c>
      <c r="G110" s="37">
        <v>818.55</v>
      </c>
      <c r="H110" s="37">
        <v>768.27</v>
      </c>
      <c r="I110" s="37"/>
      <c r="J110" s="45"/>
      <c r="K110" s="46"/>
      <c r="L110" s="47"/>
      <c r="M110" s="46"/>
      <c r="N110" s="48"/>
      <c r="O110" s="38"/>
    </row>
    <row r="111" spans="6:15" x14ac:dyDescent="0.25">
      <c r="F111" s="50">
        <v>40026</v>
      </c>
      <c r="G111" s="37">
        <v>816.35</v>
      </c>
      <c r="H111" s="37">
        <v>761.36</v>
      </c>
      <c r="I111" s="37"/>
      <c r="J111" s="45"/>
      <c r="K111" s="46"/>
      <c r="L111" s="47"/>
      <c r="M111" s="46"/>
      <c r="N111" s="48"/>
      <c r="O111" s="38"/>
    </row>
    <row r="112" spans="6:15" x14ac:dyDescent="0.25">
      <c r="F112" s="50">
        <v>40057</v>
      </c>
      <c r="G112" s="37">
        <v>826.19</v>
      </c>
      <c r="H112" s="37">
        <v>764.42</v>
      </c>
      <c r="I112" s="37"/>
      <c r="J112" s="45"/>
      <c r="K112" s="46"/>
      <c r="L112" s="47"/>
      <c r="M112" s="46"/>
      <c r="N112" s="48"/>
      <c r="O112" s="38"/>
    </row>
    <row r="113" spans="6:15" x14ac:dyDescent="0.25">
      <c r="F113" s="50">
        <v>40087</v>
      </c>
      <c r="G113" s="37">
        <v>825.57</v>
      </c>
      <c r="H113" s="37">
        <v>760.82</v>
      </c>
      <c r="I113" s="37"/>
      <c r="J113" s="45"/>
      <c r="K113" s="46"/>
      <c r="L113" s="47"/>
      <c r="M113" s="46"/>
      <c r="N113" s="48"/>
      <c r="O113" s="38"/>
    </row>
    <row r="114" spans="6:15" x14ac:dyDescent="0.25">
      <c r="F114" s="50">
        <v>40118</v>
      </c>
      <c r="G114" s="37">
        <v>828.6</v>
      </c>
      <c r="H114" s="37">
        <v>762.38</v>
      </c>
      <c r="I114" s="37"/>
      <c r="J114" s="45"/>
      <c r="K114" s="46"/>
      <c r="L114" s="47"/>
      <c r="M114" s="46"/>
      <c r="N114" s="48"/>
      <c r="O114" s="38"/>
    </row>
    <row r="115" spans="6:15" x14ac:dyDescent="0.25">
      <c r="F115" s="50">
        <v>40148</v>
      </c>
      <c r="G115" s="37">
        <v>834.49</v>
      </c>
      <c r="H115" s="37">
        <v>768.05</v>
      </c>
      <c r="I115" s="37"/>
      <c r="J115" s="45"/>
      <c r="K115" s="46"/>
      <c r="L115" s="47"/>
      <c r="M115" s="46"/>
      <c r="N115" s="48"/>
      <c r="O115" s="38"/>
    </row>
    <row r="116" spans="6:15" x14ac:dyDescent="0.25">
      <c r="F116" s="50">
        <v>40179</v>
      </c>
      <c r="G116" s="37">
        <v>833.49</v>
      </c>
      <c r="H116" s="37">
        <v>759.83</v>
      </c>
      <c r="I116" s="37"/>
      <c r="J116" s="45">
        <v>2010</v>
      </c>
      <c r="K116" s="46">
        <f>AVERAGE(G116:G127)</f>
        <v>852.33833333333348</v>
      </c>
      <c r="L116" s="47">
        <f>LN(K116/K104)</f>
        <v>3.5575294900104408E-2</v>
      </c>
      <c r="M116" s="46">
        <f>AVERAGE(H116:H127)</f>
        <v>784.00416666666661</v>
      </c>
      <c r="N116" s="48">
        <f>LN(M116/M104)</f>
        <v>3.2720026876902571E-2</v>
      </c>
      <c r="O116" s="38"/>
    </row>
    <row r="117" spans="6:15" x14ac:dyDescent="0.25">
      <c r="F117" s="50">
        <v>40210</v>
      </c>
      <c r="G117" s="37">
        <v>848.15</v>
      </c>
      <c r="H117" s="37">
        <v>771.21</v>
      </c>
      <c r="I117" s="37"/>
      <c r="J117" s="45"/>
      <c r="K117" s="46"/>
      <c r="L117" s="47"/>
      <c r="M117" s="46"/>
      <c r="N117" s="48"/>
      <c r="O117" s="38"/>
    </row>
    <row r="118" spans="6:15" x14ac:dyDescent="0.25">
      <c r="F118" s="50">
        <v>40238</v>
      </c>
      <c r="G118" s="37">
        <v>846.09</v>
      </c>
      <c r="H118" s="37">
        <v>771.12</v>
      </c>
      <c r="I118" s="37"/>
      <c r="J118" s="45"/>
      <c r="K118" s="46"/>
      <c r="L118" s="47"/>
      <c r="M118" s="46"/>
      <c r="N118" s="48"/>
      <c r="O118" s="38"/>
    </row>
    <row r="119" spans="6:15" x14ac:dyDescent="0.25">
      <c r="F119" s="50">
        <v>40269</v>
      </c>
      <c r="G119" s="37">
        <v>845.45</v>
      </c>
      <c r="H119" s="37">
        <v>775.43</v>
      </c>
      <c r="I119" s="37"/>
      <c r="J119" s="45"/>
      <c r="K119" s="46"/>
      <c r="L119" s="47"/>
      <c r="M119" s="46"/>
      <c r="N119" s="48"/>
      <c r="O119" s="38"/>
    </row>
    <row r="120" spans="6:15" x14ac:dyDescent="0.25">
      <c r="F120" s="50">
        <v>40299</v>
      </c>
      <c r="G120" s="37">
        <v>844.69</v>
      </c>
      <c r="H120" s="37">
        <v>779.91</v>
      </c>
      <c r="I120" s="37"/>
      <c r="J120" s="45"/>
      <c r="K120" s="46"/>
      <c r="L120" s="47"/>
      <c r="M120" s="46"/>
      <c r="N120" s="48"/>
      <c r="O120" s="38"/>
    </row>
    <row r="121" spans="6:15" x14ac:dyDescent="0.25">
      <c r="F121" s="50">
        <v>40330</v>
      </c>
      <c r="G121" s="37">
        <v>851.8</v>
      </c>
      <c r="H121" s="37">
        <v>792.13</v>
      </c>
      <c r="I121" s="37"/>
      <c r="J121" s="45"/>
      <c r="K121" s="46"/>
      <c r="L121" s="47"/>
      <c r="M121" s="46"/>
      <c r="N121" s="48"/>
      <c r="O121" s="38"/>
    </row>
    <row r="122" spans="6:15" x14ac:dyDescent="0.25">
      <c r="F122" s="50">
        <v>40360</v>
      </c>
      <c r="G122" s="37">
        <v>849.5</v>
      </c>
      <c r="H122" s="37">
        <v>784.93</v>
      </c>
      <c r="I122" s="37"/>
      <c r="J122" s="45"/>
      <c r="K122" s="46"/>
      <c r="L122" s="47"/>
      <c r="M122" s="46"/>
      <c r="N122" s="48"/>
      <c r="O122" s="38"/>
    </row>
    <row r="123" spans="6:15" x14ac:dyDescent="0.25">
      <c r="F123" s="50">
        <v>40391</v>
      </c>
      <c r="G123" s="37">
        <v>853.18</v>
      </c>
      <c r="H123" s="37">
        <v>785.25</v>
      </c>
      <c r="I123" s="37"/>
      <c r="J123" s="45"/>
      <c r="K123" s="46"/>
      <c r="L123" s="47"/>
      <c r="M123" s="46"/>
      <c r="N123" s="48"/>
      <c r="O123" s="38"/>
    </row>
    <row r="124" spans="6:15" x14ac:dyDescent="0.25">
      <c r="F124" s="50">
        <v>40422</v>
      </c>
      <c r="G124" s="37">
        <v>862.71</v>
      </c>
      <c r="H124" s="37">
        <v>796.23</v>
      </c>
      <c r="I124" s="37"/>
      <c r="J124" s="45"/>
      <c r="K124" s="46"/>
      <c r="L124" s="47"/>
      <c r="M124" s="46"/>
      <c r="N124" s="48"/>
      <c r="O124" s="38"/>
    </row>
    <row r="125" spans="6:15" x14ac:dyDescent="0.25">
      <c r="F125" s="50">
        <v>40452</v>
      </c>
      <c r="G125" s="37">
        <v>860.33</v>
      </c>
      <c r="H125" s="37">
        <v>789.76</v>
      </c>
      <c r="I125" s="37"/>
      <c r="J125" s="45"/>
      <c r="K125" s="46"/>
      <c r="L125" s="47"/>
      <c r="M125" s="46"/>
      <c r="N125" s="48"/>
      <c r="O125" s="38"/>
    </row>
    <row r="126" spans="6:15" x14ac:dyDescent="0.25">
      <c r="F126" s="50">
        <v>40483</v>
      </c>
      <c r="G126" s="37">
        <v>864.34</v>
      </c>
      <c r="H126" s="37">
        <v>797.97</v>
      </c>
      <c r="I126" s="37"/>
      <c r="J126" s="45"/>
      <c r="K126" s="46"/>
      <c r="L126" s="47"/>
      <c r="M126" s="46"/>
      <c r="N126" s="48"/>
      <c r="O126" s="38"/>
    </row>
    <row r="127" spans="6:15" x14ac:dyDescent="0.25">
      <c r="F127" s="50">
        <v>40513</v>
      </c>
      <c r="G127" s="37">
        <v>868.33</v>
      </c>
      <c r="H127" s="37">
        <v>804.28</v>
      </c>
      <c r="I127" s="37"/>
      <c r="J127" s="45"/>
      <c r="K127" s="46"/>
      <c r="L127" s="47"/>
      <c r="M127" s="46"/>
      <c r="N127" s="48"/>
      <c r="O127" s="38"/>
    </row>
    <row r="128" spans="6:15" x14ac:dyDescent="0.25">
      <c r="F128" s="50">
        <v>40544</v>
      </c>
      <c r="G128" s="37">
        <v>871.46</v>
      </c>
      <c r="H128" s="37">
        <v>791.57</v>
      </c>
      <c r="I128" s="37"/>
      <c r="J128" s="45">
        <v>2011</v>
      </c>
      <c r="K128" s="46">
        <f>AVERAGE(G128:G139)</f>
        <v>873.63499999999988</v>
      </c>
      <c r="L128" s="47">
        <f>LN(K128/K116)</f>
        <v>2.4679115435277864E-2</v>
      </c>
      <c r="M128" s="46">
        <f>AVERAGE(H128:H139)</f>
        <v>803.64250000000004</v>
      </c>
      <c r="N128" s="48">
        <f>LN(M128/M116)</f>
        <v>2.4740183588637176E-2</v>
      </c>
      <c r="O128" s="38"/>
    </row>
    <row r="129" spans="6:15" x14ac:dyDescent="0.25">
      <c r="F129" s="50">
        <v>40575</v>
      </c>
      <c r="G129" s="37">
        <v>877.69</v>
      </c>
      <c r="H129" s="37">
        <v>800.76</v>
      </c>
      <c r="I129" s="37"/>
      <c r="J129" s="45"/>
      <c r="K129" s="46"/>
      <c r="L129" s="47"/>
      <c r="M129" s="46"/>
      <c r="N129" s="48"/>
      <c r="O129" s="38"/>
    </row>
    <row r="130" spans="6:15" x14ac:dyDescent="0.25">
      <c r="F130" s="50">
        <v>40603</v>
      </c>
      <c r="G130" s="37">
        <v>873.87</v>
      </c>
      <c r="H130" s="37">
        <v>803.17</v>
      </c>
      <c r="I130" s="37"/>
      <c r="J130" s="45"/>
      <c r="K130" s="46"/>
      <c r="L130" s="47"/>
      <c r="M130" s="46"/>
      <c r="N130" s="48"/>
      <c r="O130" s="38"/>
    </row>
    <row r="131" spans="6:15" x14ac:dyDescent="0.25">
      <c r="F131" s="50">
        <v>40634</v>
      </c>
      <c r="G131" s="37">
        <v>869.69</v>
      </c>
      <c r="H131" s="37">
        <v>793.68</v>
      </c>
      <c r="I131" s="37"/>
      <c r="J131" s="45"/>
      <c r="K131" s="46"/>
      <c r="L131" s="47"/>
      <c r="M131" s="46"/>
      <c r="N131" s="48"/>
      <c r="O131" s="38"/>
    </row>
    <row r="132" spans="6:15" x14ac:dyDescent="0.25">
      <c r="F132" s="50">
        <v>40664</v>
      </c>
      <c r="G132" s="37">
        <v>869.37</v>
      </c>
      <c r="H132" s="37">
        <v>796.69</v>
      </c>
      <c r="I132" s="37"/>
      <c r="J132" s="45"/>
      <c r="K132" s="46"/>
      <c r="L132" s="47"/>
      <c r="M132" s="46"/>
      <c r="N132" s="48"/>
      <c r="O132" s="38"/>
    </row>
    <row r="133" spans="6:15" x14ac:dyDescent="0.25">
      <c r="F133" s="50">
        <v>40695</v>
      </c>
      <c r="G133" s="37">
        <v>871.53</v>
      </c>
      <c r="H133" s="37">
        <v>809.63</v>
      </c>
      <c r="I133" s="37"/>
      <c r="J133" s="45"/>
      <c r="K133" s="46"/>
      <c r="L133" s="47"/>
      <c r="M133" s="46"/>
      <c r="N133" s="48"/>
      <c r="O133" s="38"/>
    </row>
    <row r="134" spans="6:15" x14ac:dyDescent="0.25">
      <c r="F134" s="50">
        <v>40725</v>
      </c>
      <c r="G134" s="37">
        <v>865.16</v>
      </c>
      <c r="H134" s="37">
        <v>804.37</v>
      </c>
      <c r="I134" s="37"/>
      <c r="J134" s="45"/>
      <c r="K134" s="46"/>
      <c r="L134" s="47"/>
      <c r="M134" s="46"/>
      <c r="N134" s="48"/>
      <c r="O134" s="38"/>
    </row>
    <row r="135" spans="6:15" x14ac:dyDescent="0.25">
      <c r="F135" s="50">
        <v>40756</v>
      </c>
      <c r="G135" s="37">
        <v>867.96</v>
      </c>
      <c r="H135" s="37">
        <v>794.17</v>
      </c>
      <c r="I135" s="37"/>
      <c r="J135" s="45"/>
      <c r="K135" s="46"/>
      <c r="L135" s="47"/>
      <c r="M135" s="46"/>
      <c r="N135" s="48"/>
      <c r="O135" s="38"/>
    </row>
    <row r="136" spans="6:15" x14ac:dyDescent="0.25">
      <c r="F136" s="50">
        <v>40787</v>
      </c>
      <c r="G136" s="37">
        <v>869.99</v>
      </c>
      <c r="H136" s="37">
        <v>804.92</v>
      </c>
      <c r="I136" s="37"/>
      <c r="J136" s="45"/>
      <c r="K136" s="46"/>
      <c r="L136" s="47"/>
      <c r="M136" s="46"/>
      <c r="N136" s="48"/>
      <c r="O136" s="38"/>
    </row>
    <row r="137" spans="6:15" x14ac:dyDescent="0.25">
      <c r="F137" s="50">
        <v>40817</v>
      </c>
      <c r="G137" s="37">
        <v>882.22</v>
      </c>
      <c r="H137" s="37">
        <v>811.86</v>
      </c>
      <c r="I137" s="37"/>
      <c r="J137" s="45"/>
      <c r="K137" s="46"/>
      <c r="L137" s="47"/>
      <c r="M137" s="46"/>
      <c r="N137" s="48"/>
      <c r="O137" s="38"/>
    </row>
    <row r="138" spans="6:15" x14ac:dyDescent="0.25">
      <c r="F138" s="50">
        <v>40848</v>
      </c>
      <c r="G138" s="37">
        <v>880.6</v>
      </c>
      <c r="H138" s="37">
        <v>814.03</v>
      </c>
      <c r="I138" s="37"/>
      <c r="J138" s="45"/>
      <c r="K138" s="46"/>
      <c r="L138" s="47"/>
      <c r="M138" s="46"/>
      <c r="N138" s="48"/>
      <c r="O138" s="38"/>
    </row>
    <row r="139" spans="6:15" x14ac:dyDescent="0.25">
      <c r="F139" s="50">
        <v>40878</v>
      </c>
      <c r="G139" s="37">
        <v>884.08</v>
      </c>
      <c r="H139" s="37">
        <v>818.86</v>
      </c>
      <c r="I139" s="37"/>
      <c r="J139" s="45"/>
      <c r="K139" s="46"/>
      <c r="L139" s="47"/>
      <c r="M139" s="46"/>
      <c r="N139" s="48"/>
      <c r="O139" s="38"/>
    </row>
    <row r="140" spans="6:15" x14ac:dyDescent="0.25">
      <c r="F140" s="50">
        <v>40909</v>
      </c>
      <c r="G140" s="37">
        <v>883.56</v>
      </c>
      <c r="H140" s="37">
        <v>800.77</v>
      </c>
      <c r="I140" s="37"/>
      <c r="J140" s="45">
        <v>2012</v>
      </c>
      <c r="K140" s="46">
        <f>AVERAGE(G140:G151)</f>
        <v>895.4758333333333</v>
      </c>
      <c r="L140" s="47">
        <f>LN(K140/K128)</f>
        <v>2.4692566060175999E-2</v>
      </c>
      <c r="M140" s="46">
        <f>AVERAGE(H140:H151)</f>
        <v>822.77333333333343</v>
      </c>
      <c r="N140" s="48">
        <f>LN(M140/M128)</f>
        <v>2.352622904474699E-2</v>
      </c>
      <c r="O140" s="38"/>
    </row>
    <row r="141" spans="6:15" x14ac:dyDescent="0.25">
      <c r="F141" s="50">
        <v>40940</v>
      </c>
      <c r="G141" s="37">
        <v>887.85</v>
      </c>
      <c r="H141" s="37">
        <v>809.92</v>
      </c>
      <c r="I141" s="37"/>
      <c r="J141" s="45"/>
      <c r="K141" s="46"/>
      <c r="L141" s="47"/>
      <c r="M141" s="46"/>
      <c r="N141" s="48"/>
      <c r="O141" s="38"/>
    </row>
    <row r="142" spans="6:15" x14ac:dyDescent="0.25">
      <c r="F142" s="50">
        <v>40969</v>
      </c>
      <c r="G142" s="37">
        <v>890.2</v>
      </c>
      <c r="H142" s="37">
        <v>818.97</v>
      </c>
      <c r="I142" s="37"/>
      <c r="J142" s="45"/>
      <c r="K142" s="46"/>
      <c r="L142" s="47"/>
      <c r="M142" s="46"/>
      <c r="N142" s="48"/>
      <c r="O142" s="38"/>
    </row>
    <row r="143" spans="6:15" x14ac:dyDescent="0.25">
      <c r="F143" s="50">
        <v>41000</v>
      </c>
      <c r="G143" s="37">
        <v>889.14</v>
      </c>
      <c r="H143" s="37">
        <v>812.71</v>
      </c>
      <c r="I143" s="37"/>
      <c r="J143" s="45"/>
      <c r="K143" s="46"/>
      <c r="L143" s="47"/>
      <c r="M143" s="46"/>
      <c r="N143" s="48"/>
      <c r="O143" s="38"/>
    </row>
    <row r="144" spans="6:15" x14ac:dyDescent="0.25">
      <c r="F144" s="50">
        <v>41030</v>
      </c>
      <c r="G144" s="37">
        <v>888.13</v>
      </c>
      <c r="H144" s="37">
        <v>831.6</v>
      </c>
      <c r="I144" s="37"/>
      <c r="J144" s="45"/>
      <c r="K144" s="46"/>
      <c r="L144" s="47"/>
      <c r="M144" s="46"/>
      <c r="N144" s="48"/>
      <c r="O144" s="38"/>
    </row>
    <row r="145" spans="6:15" x14ac:dyDescent="0.25">
      <c r="F145" s="50">
        <v>41061</v>
      </c>
      <c r="G145" s="37">
        <v>895.01</v>
      </c>
      <c r="H145" s="37">
        <v>810.63</v>
      </c>
      <c r="I145" s="37"/>
      <c r="J145" s="45"/>
      <c r="K145" s="46"/>
      <c r="L145" s="47"/>
      <c r="M145" s="46"/>
      <c r="N145" s="48"/>
      <c r="O145" s="38"/>
    </row>
    <row r="146" spans="6:15" x14ac:dyDescent="0.25">
      <c r="F146" s="50">
        <v>41091</v>
      </c>
      <c r="G146" s="37">
        <v>897.3</v>
      </c>
      <c r="H146" s="37">
        <v>820.95</v>
      </c>
      <c r="I146" s="37"/>
      <c r="J146" s="45"/>
      <c r="K146" s="46"/>
      <c r="L146" s="47"/>
      <c r="M146" s="46"/>
      <c r="N146" s="48"/>
      <c r="O146" s="38"/>
    </row>
    <row r="147" spans="6:15" x14ac:dyDescent="0.25">
      <c r="F147" s="50">
        <v>41122</v>
      </c>
      <c r="G147" s="37">
        <v>899.83</v>
      </c>
      <c r="H147" s="37">
        <v>836.33</v>
      </c>
      <c r="I147" s="37"/>
      <c r="J147" s="45"/>
      <c r="K147" s="46"/>
      <c r="L147" s="47"/>
      <c r="M147" s="46"/>
      <c r="N147" s="48"/>
      <c r="O147" s="38"/>
    </row>
    <row r="148" spans="6:15" x14ac:dyDescent="0.25">
      <c r="F148" s="50">
        <v>41153</v>
      </c>
      <c r="G148" s="37">
        <v>898.91</v>
      </c>
      <c r="H148" s="37">
        <v>829.74</v>
      </c>
      <c r="I148" s="37"/>
      <c r="J148" s="45"/>
      <c r="K148" s="46"/>
      <c r="L148" s="47"/>
      <c r="M148" s="46"/>
      <c r="N148" s="48"/>
      <c r="O148" s="38"/>
    </row>
    <row r="149" spans="6:15" x14ac:dyDescent="0.25">
      <c r="F149" s="50">
        <v>41183</v>
      </c>
      <c r="G149" s="37">
        <v>903.56</v>
      </c>
      <c r="H149" s="37">
        <v>830.7</v>
      </c>
      <c r="I149" s="37"/>
      <c r="J149" s="45"/>
      <c r="K149" s="46"/>
      <c r="L149" s="47"/>
      <c r="M149" s="46"/>
      <c r="N149" s="48"/>
      <c r="O149" s="38"/>
    </row>
    <row r="150" spans="6:15" x14ac:dyDescent="0.25">
      <c r="F150" s="50">
        <v>41214</v>
      </c>
      <c r="G150" s="37">
        <v>904.01</v>
      </c>
      <c r="H150" s="37">
        <v>838.04</v>
      </c>
      <c r="I150" s="37"/>
      <c r="J150" s="45"/>
      <c r="K150" s="46"/>
      <c r="L150" s="47"/>
      <c r="M150" s="46"/>
      <c r="N150" s="48"/>
      <c r="O150" s="38"/>
    </row>
    <row r="151" spans="6:15" x14ac:dyDescent="0.25">
      <c r="F151" s="50">
        <v>41244</v>
      </c>
      <c r="G151" s="37">
        <v>908.21</v>
      </c>
      <c r="H151" s="37">
        <v>832.92</v>
      </c>
      <c r="I151" s="37"/>
      <c r="J151" s="45"/>
      <c r="K151" s="46"/>
      <c r="L151" s="47"/>
      <c r="M151" s="46"/>
      <c r="N151" s="48"/>
      <c r="O151" s="38"/>
    </row>
    <row r="152" spans="6:15" x14ac:dyDescent="0.25">
      <c r="F152" s="50">
        <v>41275</v>
      </c>
      <c r="G152" s="37">
        <v>898.74</v>
      </c>
      <c r="H152" s="37">
        <v>823.87</v>
      </c>
      <c r="I152" s="37"/>
      <c r="J152" s="45">
        <v>2013</v>
      </c>
      <c r="K152" s="46">
        <f>AVERAGE(G152:G163)</f>
        <v>911.36166666666679</v>
      </c>
      <c r="L152" s="47">
        <f>LN(K152/K140)</f>
        <v>1.7584583759720315E-2</v>
      </c>
      <c r="M152" s="46">
        <f>AVERAGE(H152:H163)</f>
        <v>832.49833333333333</v>
      </c>
      <c r="N152" s="48">
        <f>LN(M152/M140)</f>
        <v>1.1750472255073138E-2</v>
      </c>
      <c r="O152" s="38"/>
    </row>
    <row r="153" spans="6:15" x14ac:dyDescent="0.25">
      <c r="F153" s="50">
        <v>41306</v>
      </c>
      <c r="G153" s="37">
        <v>912.06</v>
      </c>
      <c r="H153" s="37">
        <v>826.77</v>
      </c>
      <c r="I153" s="37"/>
      <c r="J153" s="45"/>
      <c r="K153" s="46"/>
      <c r="L153" s="47"/>
      <c r="M153" s="46"/>
      <c r="N153" s="48"/>
      <c r="O153" s="38"/>
    </row>
    <row r="154" spans="6:15" x14ac:dyDescent="0.25">
      <c r="F154" s="50">
        <v>41334</v>
      </c>
      <c r="G154" s="37">
        <v>905.38</v>
      </c>
      <c r="H154" s="37">
        <v>810.82</v>
      </c>
      <c r="I154" s="37"/>
      <c r="J154" s="45"/>
      <c r="K154" s="46"/>
      <c r="L154" s="47"/>
      <c r="M154" s="46"/>
      <c r="N154" s="48"/>
      <c r="O154" s="38"/>
    </row>
    <row r="155" spans="6:15" x14ac:dyDescent="0.25">
      <c r="F155" s="50">
        <v>41365</v>
      </c>
      <c r="G155" s="37">
        <v>905.58</v>
      </c>
      <c r="H155" s="37">
        <v>824.95</v>
      </c>
      <c r="I155" s="37"/>
      <c r="J155" s="45"/>
      <c r="K155" s="46"/>
      <c r="L155" s="47"/>
      <c r="M155" s="46"/>
      <c r="N155" s="48"/>
      <c r="O155" s="38"/>
    </row>
    <row r="156" spans="6:15" x14ac:dyDescent="0.25">
      <c r="F156" s="50">
        <v>41395</v>
      </c>
      <c r="G156" s="37">
        <v>910.78</v>
      </c>
      <c r="H156" s="37">
        <v>841.86</v>
      </c>
      <c r="I156" s="37"/>
      <c r="J156" s="45"/>
      <c r="K156" s="46"/>
      <c r="L156" s="47"/>
      <c r="M156" s="46"/>
      <c r="N156" s="48"/>
      <c r="O156" s="38"/>
    </row>
    <row r="157" spans="6:15" x14ac:dyDescent="0.25">
      <c r="F157" s="50">
        <v>41426</v>
      </c>
      <c r="G157" s="37">
        <v>911.89</v>
      </c>
      <c r="H157" s="37">
        <v>838.99</v>
      </c>
      <c r="I157" s="37"/>
      <c r="J157" s="45"/>
      <c r="K157" s="46"/>
      <c r="L157" s="47"/>
      <c r="M157" s="46"/>
      <c r="N157" s="48"/>
      <c r="O157" s="38"/>
    </row>
    <row r="158" spans="6:15" x14ac:dyDescent="0.25">
      <c r="F158" s="50">
        <v>41456</v>
      </c>
      <c r="G158" s="37">
        <v>907.1</v>
      </c>
      <c r="H158" s="37">
        <v>834.16</v>
      </c>
      <c r="I158" s="37"/>
      <c r="J158" s="45"/>
      <c r="K158" s="46"/>
      <c r="L158" s="47"/>
      <c r="M158" s="46"/>
      <c r="N158" s="48"/>
      <c r="O158" s="38"/>
    </row>
    <row r="159" spans="6:15" x14ac:dyDescent="0.25">
      <c r="F159" s="50">
        <v>41487</v>
      </c>
      <c r="G159" s="37">
        <v>907.21</v>
      </c>
      <c r="H159" s="37">
        <v>832.63</v>
      </c>
      <c r="I159" s="37"/>
      <c r="J159" s="45"/>
      <c r="K159" s="46"/>
      <c r="L159" s="47"/>
      <c r="M159" s="46"/>
      <c r="N159" s="48"/>
      <c r="O159" s="38"/>
    </row>
    <row r="160" spans="6:15" x14ac:dyDescent="0.25">
      <c r="F160" s="50">
        <v>41518</v>
      </c>
      <c r="G160" s="37">
        <v>908.06</v>
      </c>
      <c r="H160" s="37">
        <v>832.7</v>
      </c>
      <c r="I160" s="37"/>
      <c r="J160" s="45"/>
      <c r="K160" s="46"/>
      <c r="L160" s="47"/>
      <c r="M160" s="46"/>
      <c r="N160" s="48"/>
      <c r="O160" s="38"/>
    </row>
    <row r="161" spans="6:15" x14ac:dyDescent="0.25">
      <c r="F161" s="50">
        <v>41548</v>
      </c>
      <c r="G161" s="37">
        <v>916.28</v>
      </c>
      <c r="H161" s="37">
        <v>851.55</v>
      </c>
      <c r="I161" s="37"/>
      <c r="J161" s="45"/>
      <c r="K161" s="46"/>
      <c r="L161" s="47"/>
      <c r="M161" s="46"/>
      <c r="N161" s="48"/>
      <c r="O161" s="38"/>
    </row>
    <row r="162" spans="6:15" x14ac:dyDescent="0.25">
      <c r="F162" s="50">
        <v>41579</v>
      </c>
      <c r="G162" s="37">
        <v>922.59</v>
      </c>
      <c r="H162" s="37">
        <v>827.42</v>
      </c>
      <c r="I162" s="37"/>
      <c r="J162" s="45"/>
      <c r="K162" s="46"/>
      <c r="L162" s="47"/>
      <c r="M162" s="46"/>
      <c r="N162" s="48"/>
      <c r="O162" s="38"/>
    </row>
    <row r="163" spans="6:15" x14ac:dyDescent="0.25">
      <c r="F163" s="50">
        <v>41609</v>
      </c>
      <c r="G163" s="37">
        <v>930.67</v>
      </c>
      <c r="H163" s="37">
        <v>844.26</v>
      </c>
      <c r="I163" s="37"/>
      <c r="J163" s="45"/>
      <c r="K163" s="46"/>
      <c r="L163" s="47"/>
      <c r="M163" s="46"/>
      <c r="N163" s="48"/>
      <c r="O163" s="38"/>
    </row>
    <row r="164" spans="6:15" x14ac:dyDescent="0.25">
      <c r="F164" s="50">
        <v>41640</v>
      </c>
      <c r="G164" s="37">
        <v>920.41</v>
      </c>
      <c r="H164" s="37">
        <v>834.65</v>
      </c>
      <c r="I164" s="37"/>
      <c r="J164" s="45">
        <v>2014</v>
      </c>
      <c r="K164" s="46">
        <f>AVERAGE(G164:G175)</f>
        <v>935.4941666666665</v>
      </c>
      <c r="L164" s="47">
        <f>LN(K164/K152)</f>
        <v>2.6135092059472235E-2</v>
      </c>
      <c r="M164" s="46">
        <f>AVERAGE(H164:H175)</f>
        <v>849.56666666666661</v>
      </c>
      <c r="N164" s="48">
        <f>LN(M164/M152)</f>
        <v>2.0295195717998437E-2</v>
      </c>
      <c r="O164" s="38"/>
    </row>
    <row r="165" spans="6:15" x14ac:dyDescent="0.25">
      <c r="F165" s="50">
        <v>41671</v>
      </c>
      <c r="G165" s="37">
        <v>933.46</v>
      </c>
      <c r="H165" s="37">
        <v>838.61</v>
      </c>
      <c r="I165" s="37"/>
      <c r="J165" s="45"/>
      <c r="K165" s="46"/>
      <c r="L165" s="47"/>
      <c r="M165" s="46"/>
      <c r="N165" s="48"/>
      <c r="O165" s="38"/>
    </row>
    <row r="166" spans="6:15" x14ac:dyDescent="0.25">
      <c r="F166" s="50">
        <v>41699</v>
      </c>
      <c r="G166" s="37">
        <v>931.06</v>
      </c>
      <c r="H166" s="37">
        <v>836.5</v>
      </c>
      <c r="I166" s="37"/>
      <c r="J166" s="45"/>
      <c r="K166" s="46"/>
      <c r="L166" s="47"/>
      <c r="M166" s="46"/>
      <c r="N166" s="48"/>
      <c r="O166" s="38"/>
    </row>
    <row r="167" spans="6:15" x14ac:dyDescent="0.25">
      <c r="F167" s="50">
        <v>41730</v>
      </c>
      <c r="G167" s="37">
        <v>931.47</v>
      </c>
      <c r="H167" s="37">
        <v>843.25</v>
      </c>
      <c r="I167" s="37"/>
      <c r="J167" s="45"/>
      <c r="K167" s="46"/>
      <c r="L167" s="47"/>
      <c r="M167" s="46"/>
      <c r="N167" s="48"/>
      <c r="O167" s="38"/>
    </row>
    <row r="168" spans="6:15" x14ac:dyDescent="0.25">
      <c r="F168" s="50">
        <v>41760</v>
      </c>
      <c r="G168" s="37">
        <v>932.92</v>
      </c>
      <c r="H168" s="37">
        <v>856.49</v>
      </c>
      <c r="I168" s="37"/>
      <c r="J168" s="45"/>
      <c r="K168" s="46"/>
      <c r="L168" s="47"/>
      <c r="M168" s="46"/>
      <c r="N168" s="48"/>
      <c r="O168" s="38"/>
    </row>
    <row r="169" spans="6:15" x14ac:dyDescent="0.25">
      <c r="F169" s="50">
        <v>41791</v>
      </c>
      <c r="G169" s="37">
        <v>938.83</v>
      </c>
      <c r="H169" s="37">
        <v>857.33</v>
      </c>
      <c r="I169" s="37"/>
      <c r="J169" s="45"/>
      <c r="K169" s="46"/>
      <c r="L169" s="47"/>
      <c r="M169" s="46"/>
      <c r="N169" s="48"/>
      <c r="O169" s="38"/>
    </row>
    <row r="170" spans="6:15" x14ac:dyDescent="0.25">
      <c r="F170" s="50">
        <v>41821</v>
      </c>
      <c r="G170" s="37">
        <v>939.65</v>
      </c>
      <c r="H170" s="37">
        <v>874.96</v>
      </c>
      <c r="I170" s="37"/>
      <c r="J170" s="45"/>
      <c r="K170" s="46"/>
      <c r="L170" s="47"/>
      <c r="M170" s="46"/>
      <c r="N170" s="48"/>
      <c r="O170" s="38"/>
    </row>
    <row r="171" spans="6:15" x14ac:dyDescent="0.25">
      <c r="F171" s="50">
        <v>41852</v>
      </c>
      <c r="G171" s="37">
        <v>935.57</v>
      </c>
      <c r="H171" s="37">
        <v>843.91</v>
      </c>
      <c r="I171" s="37"/>
      <c r="J171" s="45"/>
      <c r="K171" s="46"/>
      <c r="L171" s="47"/>
      <c r="M171" s="46"/>
      <c r="N171" s="48"/>
      <c r="O171" s="38"/>
    </row>
    <row r="172" spans="6:15" x14ac:dyDescent="0.25">
      <c r="F172" s="50">
        <v>41883</v>
      </c>
      <c r="G172" s="37">
        <v>935.1</v>
      </c>
      <c r="H172" s="37">
        <v>843.17</v>
      </c>
      <c r="I172" s="37"/>
      <c r="J172" s="45"/>
      <c r="K172" s="46"/>
      <c r="L172" s="47"/>
      <c r="M172" s="46"/>
      <c r="N172" s="48"/>
      <c r="O172" s="38"/>
    </row>
    <row r="173" spans="6:15" x14ac:dyDescent="0.25">
      <c r="F173" s="50">
        <v>41913</v>
      </c>
      <c r="G173" s="37">
        <v>940.9</v>
      </c>
      <c r="H173" s="37">
        <v>858.95</v>
      </c>
      <c r="I173" s="37"/>
      <c r="J173" s="45"/>
      <c r="K173" s="46"/>
      <c r="L173" s="47"/>
      <c r="M173" s="46"/>
      <c r="N173" s="48"/>
      <c r="O173" s="38"/>
    </row>
    <row r="174" spans="6:15" x14ac:dyDescent="0.25">
      <c r="F174" s="50">
        <v>41944</v>
      </c>
      <c r="G174" s="37">
        <v>938.14</v>
      </c>
      <c r="H174" s="37">
        <v>844.77</v>
      </c>
      <c r="I174" s="37"/>
      <c r="J174" s="45"/>
      <c r="K174" s="46"/>
      <c r="L174" s="47"/>
      <c r="M174" s="46"/>
      <c r="N174" s="48"/>
      <c r="O174" s="38"/>
    </row>
    <row r="175" spans="6:15" x14ac:dyDescent="0.25">
      <c r="F175" s="50">
        <v>41974</v>
      </c>
      <c r="G175" s="37">
        <v>948.42</v>
      </c>
      <c r="H175" s="37">
        <v>862.21</v>
      </c>
      <c r="I175" s="37"/>
      <c r="J175" s="45"/>
      <c r="K175" s="46"/>
      <c r="L175" s="47"/>
      <c r="M175" s="46"/>
      <c r="N175" s="48"/>
      <c r="O175" s="38"/>
    </row>
    <row r="176" spans="6:15" x14ac:dyDescent="0.25">
      <c r="F176" s="50">
        <v>42005</v>
      </c>
      <c r="G176" s="37">
        <v>945.1</v>
      </c>
      <c r="H176" s="37">
        <v>847.02</v>
      </c>
      <c r="I176" s="37"/>
      <c r="J176" s="45">
        <v>2015</v>
      </c>
      <c r="K176" s="46">
        <f>AVERAGE(G176:G187)</f>
        <v>952.22166666666669</v>
      </c>
      <c r="L176" s="47">
        <f>LN(K176/K164)</f>
        <v>1.7722940654835845E-2</v>
      </c>
      <c r="M176" s="46">
        <f>AVERAGE(H176:H187)</f>
        <v>867.58083333333332</v>
      </c>
      <c r="N176" s="48">
        <f>LN(M176/M164)</f>
        <v>2.098227154643682E-2</v>
      </c>
      <c r="O176" s="38"/>
    </row>
    <row r="177" spans="6:15" x14ac:dyDescent="0.25">
      <c r="F177" s="50">
        <v>42036</v>
      </c>
      <c r="G177" s="37">
        <v>956.75</v>
      </c>
      <c r="H177" s="37">
        <v>857.82</v>
      </c>
      <c r="I177" s="37"/>
      <c r="J177" s="45"/>
      <c r="K177" s="46"/>
      <c r="L177" s="47"/>
      <c r="M177" s="46"/>
      <c r="N177" s="48"/>
      <c r="O177" s="38"/>
    </row>
    <row r="178" spans="6:15" x14ac:dyDescent="0.25">
      <c r="F178" s="50">
        <v>42064</v>
      </c>
      <c r="G178" s="37">
        <v>956.86</v>
      </c>
      <c r="H178" s="37">
        <v>861.36</v>
      </c>
      <c r="I178" s="37"/>
      <c r="J178" s="45"/>
      <c r="K178" s="46"/>
      <c r="L178" s="47"/>
      <c r="M178" s="46"/>
      <c r="N178" s="48"/>
      <c r="O178" s="38"/>
    </row>
    <row r="179" spans="6:15" x14ac:dyDescent="0.25">
      <c r="F179" s="50">
        <v>42095</v>
      </c>
      <c r="G179" s="37">
        <v>954.29</v>
      </c>
      <c r="H179" s="37">
        <v>888.37</v>
      </c>
      <c r="I179" s="37"/>
      <c r="J179" s="45"/>
      <c r="K179" s="46"/>
      <c r="L179" s="47"/>
      <c r="M179" s="46"/>
      <c r="N179" s="48"/>
      <c r="O179" s="38"/>
    </row>
    <row r="180" spans="6:15" x14ac:dyDescent="0.25">
      <c r="F180" s="50">
        <v>42125</v>
      </c>
      <c r="G180" s="37">
        <v>944.93</v>
      </c>
      <c r="H180" s="37">
        <v>854.02</v>
      </c>
      <c r="I180" s="37"/>
      <c r="J180" s="45"/>
      <c r="K180" s="46"/>
      <c r="L180" s="47"/>
      <c r="M180" s="46"/>
      <c r="N180" s="48"/>
      <c r="O180" s="38"/>
    </row>
    <row r="181" spans="6:15" x14ac:dyDescent="0.25">
      <c r="F181" s="50">
        <v>42156</v>
      </c>
      <c r="G181" s="37">
        <v>956.37</v>
      </c>
      <c r="H181" s="37">
        <v>875.06</v>
      </c>
      <c r="I181" s="37"/>
      <c r="J181" s="45"/>
      <c r="K181" s="46"/>
      <c r="L181" s="47"/>
      <c r="M181" s="46"/>
      <c r="N181" s="48"/>
      <c r="O181" s="38"/>
    </row>
    <row r="182" spans="6:15" x14ac:dyDescent="0.25">
      <c r="F182" s="50">
        <v>42186</v>
      </c>
      <c r="G182" s="37">
        <v>953.47</v>
      </c>
      <c r="H182" s="37">
        <v>884.04</v>
      </c>
      <c r="I182" s="37"/>
      <c r="J182" s="45"/>
      <c r="K182" s="46"/>
      <c r="L182" s="47"/>
      <c r="M182" s="46"/>
      <c r="N182" s="48"/>
      <c r="O182" s="38"/>
    </row>
    <row r="183" spans="6:15" x14ac:dyDescent="0.25">
      <c r="F183" s="50">
        <v>42217</v>
      </c>
      <c r="G183" s="37">
        <v>940.72</v>
      </c>
      <c r="H183" s="37">
        <v>857.86</v>
      </c>
      <c r="I183" s="37"/>
      <c r="J183" s="45"/>
      <c r="K183" s="46"/>
      <c r="L183" s="47"/>
      <c r="M183" s="46"/>
      <c r="N183" s="48"/>
      <c r="O183" s="38"/>
    </row>
    <row r="184" spans="6:15" x14ac:dyDescent="0.25">
      <c r="F184" s="50">
        <v>42248</v>
      </c>
      <c r="G184" s="37">
        <v>948.9</v>
      </c>
      <c r="H184" s="37">
        <v>871.07</v>
      </c>
      <c r="I184" s="37"/>
      <c r="J184" s="45"/>
      <c r="K184" s="46"/>
      <c r="L184" s="47"/>
      <c r="M184" s="46"/>
      <c r="N184" s="48"/>
      <c r="O184" s="38"/>
    </row>
    <row r="185" spans="6:15" x14ac:dyDescent="0.25">
      <c r="F185" s="50">
        <v>42278</v>
      </c>
      <c r="G185" s="37">
        <v>953.66</v>
      </c>
      <c r="H185" s="37">
        <v>878.19</v>
      </c>
      <c r="I185" s="37"/>
      <c r="J185" s="45"/>
      <c r="K185" s="46"/>
      <c r="L185" s="47"/>
      <c r="M185" s="46"/>
      <c r="N185" s="48"/>
      <c r="O185" s="38"/>
    </row>
    <row r="186" spans="6:15" x14ac:dyDescent="0.25">
      <c r="F186" s="50">
        <v>42309</v>
      </c>
      <c r="G186" s="37">
        <v>950.9</v>
      </c>
      <c r="H186" s="37">
        <v>860.42</v>
      </c>
      <c r="I186" s="37"/>
      <c r="J186" s="45"/>
      <c r="K186" s="46"/>
      <c r="L186" s="47"/>
      <c r="M186" s="46"/>
      <c r="N186" s="48"/>
      <c r="O186" s="38"/>
    </row>
    <row r="187" spans="6:15" x14ac:dyDescent="0.25">
      <c r="F187" s="50">
        <v>42339</v>
      </c>
      <c r="G187" s="37">
        <v>964.71</v>
      </c>
      <c r="H187" s="37">
        <v>875.74</v>
      </c>
      <c r="I187" s="37"/>
      <c r="J187" s="45"/>
      <c r="K187" s="46"/>
      <c r="L187" s="47"/>
      <c r="M187" s="46"/>
      <c r="N187" s="48"/>
      <c r="O187" s="38"/>
    </row>
    <row r="188" spans="6:15" x14ac:dyDescent="0.25">
      <c r="F188" s="50">
        <v>42370</v>
      </c>
      <c r="G188" s="37">
        <v>946.2</v>
      </c>
      <c r="H188" s="37">
        <v>862.49</v>
      </c>
      <c r="I188" s="37"/>
      <c r="J188" s="45">
        <v>2016</v>
      </c>
      <c r="K188" s="46">
        <f>AVERAGE(G188:G199)</f>
        <v>956.4616666666667</v>
      </c>
      <c r="L188" s="47">
        <f>LN(K188/K176)</f>
        <v>4.4428605839432591E-3</v>
      </c>
      <c r="M188" s="46">
        <f>AVERAGE(H188:H199)</f>
        <v>878.24916666666661</v>
      </c>
      <c r="N188" s="48">
        <f>LN(M188/M176)</f>
        <v>1.2221655173830313E-2</v>
      </c>
      <c r="O188" s="38"/>
    </row>
    <row r="189" spans="6:15" x14ac:dyDescent="0.25">
      <c r="F189" s="50">
        <v>42401</v>
      </c>
      <c r="G189" s="37">
        <v>960.9</v>
      </c>
      <c r="H189" s="37">
        <v>875.78</v>
      </c>
      <c r="I189" s="37"/>
      <c r="J189" s="45"/>
      <c r="K189" s="46"/>
      <c r="L189" s="47"/>
      <c r="M189" s="46"/>
      <c r="N189" s="48"/>
      <c r="O189" s="38"/>
    </row>
    <row r="190" spans="6:15" x14ac:dyDescent="0.25">
      <c r="F190" s="50">
        <v>42430</v>
      </c>
      <c r="G190" s="37">
        <v>960.47</v>
      </c>
      <c r="H190" s="37">
        <v>887.89</v>
      </c>
      <c r="I190" s="37"/>
      <c r="J190" s="45"/>
      <c r="K190" s="46"/>
      <c r="L190" s="47"/>
      <c r="M190" s="46"/>
      <c r="N190" s="48"/>
      <c r="O190" s="38"/>
    </row>
    <row r="191" spans="6:15" x14ac:dyDescent="0.25">
      <c r="F191" s="50">
        <v>42461</v>
      </c>
      <c r="G191" s="37">
        <v>954.54</v>
      </c>
      <c r="H191" s="37">
        <v>864.38</v>
      </c>
      <c r="I191" s="37"/>
      <c r="J191" s="45"/>
      <c r="K191" s="46"/>
      <c r="L191" s="47"/>
      <c r="M191" s="46"/>
      <c r="N191" s="48"/>
      <c r="O191" s="38"/>
    </row>
    <row r="192" spans="6:15" x14ac:dyDescent="0.25">
      <c r="F192" s="50">
        <v>42491</v>
      </c>
      <c r="G192" s="37">
        <v>950.82</v>
      </c>
      <c r="H192" s="37">
        <v>875.04</v>
      </c>
      <c r="I192" s="37"/>
      <c r="J192" s="45"/>
      <c r="K192" s="46"/>
      <c r="L192" s="47"/>
      <c r="M192" s="46"/>
      <c r="N192" s="48"/>
      <c r="O192" s="38"/>
    </row>
    <row r="193" spans="6:15" x14ac:dyDescent="0.25">
      <c r="F193" s="50">
        <v>42522</v>
      </c>
      <c r="G193" s="37">
        <v>960.16</v>
      </c>
      <c r="H193" s="37">
        <v>884.49</v>
      </c>
      <c r="I193" s="37"/>
      <c r="J193" s="45"/>
      <c r="K193" s="46"/>
      <c r="L193" s="47"/>
      <c r="M193" s="46"/>
      <c r="N193" s="48"/>
      <c r="O193" s="38"/>
    </row>
    <row r="194" spans="6:15" x14ac:dyDescent="0.25">
      <c r="F194" s="50">
        <v>42552</v>
      </c>
      <c r="G194" s="37">
        <v>951.25</v>
      </c>
      <c r="H194" s="37">
        <v>873.84</v>
      </c>
      <c r="I194" s="37"/>
      <c r="J194" s="45"/>
      <c r="K194" s="46"/>
      <c r="L194" s="47"/>
      <c r="M194" s="46"/>
      <c r="N194" s="48"/>
      <c r="O194" s="38"/>
    </row>
    <row r="195" spans="6:15" x14ac:dyDescent="0.25">
      <c r="F195" s="50">
        <v>42583</v>
      </c>
      <c r="G195" s="37">
        <v>953.79</v>
      </c>
      <c r="H195" s="37">
        <v>876.02</v>
      </c>
      <c r="I195" s="37"/>
      <c r="J195" s="45"/>
      <c r="K195" s="46"/>
      <c r="L195" s="47"/>
      <c r="M195" s="46"/>
      <c r="N195" s="48"/>
      <c r="O195" s="38"/>
    </row>
    <row r="196" spans="6:15" x14ac:dyDescent="0.25">
      <c r="F196" s="50">
        <v>42614</v>
      </c>
      <c r="G196" s="37">
        <v>950.03</v>
      </c>
      <c r="H196" s="37">
        <v>886.42</v>
      </c>
      <c r="I196" s="37"/>
      <c r="J196" s="45"/>
      <c r="K196" s="46"/>
      <c r="L196" s="47"/>
      <c r="M196" s="46"/>
      <c r="N196" s="48"/>
      <c r="O196" s="38"/>
    </row>
    <row r="197" spans="6:15" x14ac:dyDescent="0.25">
      <c r="F197" s="50">
        <v>42644</v>
      </c>
      <c r="G197" s="37">
        <v>952.02</v>
      </c>
      <c r="H197" s="37">
        <v>878.72</v>
      </c>
      <c r="I197" s="37"/>
      <c r="J197" s="45"/>
      <c r="K197" s="46"/>
      <c r="L197" s="47"/>
      <c r="M197" s="46"/>
      <c r="N197" s="48"/>
      <c r="O197" s="38"/>
    </row>
    <row r="198" spans="6:15" x14ac:dyDescent="0.25">
      <c r="F198" s="50">
        <v>42675</v>
      </c>
      <c r="G198" s="37">
        <v>958.51</v>
      </c>
      <c r="H198" s="37">
        <v>877.17</v>
      </c>
      <c r="I198" s="37"/>
      <c r="J198" s="45"/>
      <c r="K198" s="46"/>
      <c r="L198" s="47"/>
      <c r="M198" s="46"/>
      <c r="N198" s="48"/>
      <c r="O198" s="38"/>
    </row>
    <row r="199" spans="6:15" x14ac:dyDescent="0.25">
      <c r="F199" s="50">
        <v>42705</v>
      </c>
      <c r="G199" s="37">
        <v>978.85</v>
      </c>
      <c r="H199" s="37">
        <v>896.75</v>
      </c>
      <c r="I199" s="37"/>
      <c r="J199" s="45"/>
      <c r="K199" s="46"/>
      <c r="L199" s="47"/>
      <c r="M199" s="46"/>
      <c r="N199" s="48"/>
      <c r="O199" s="38"/>
    </row>
    <row r="200" spans="6:15" x14ac:dyDescent="0.25">
      <c r="F200" s="50">
        <v>42736</v>
      </c>
      <c r="G200" s="37">
        <v>962.87</v>
      </c>
      <c r="H200" s="37">
        <v>878.96</v>
      </c>
      <c r="I200" s="37"/>
      <c r="J200" s="45">
        <v>2017</v>
      </c>
      <c r="K200" s="46" t="s">
        <v>39</v>
      </c>
      <c r="L200" s="46" t="s">
        <v>39</v>
      </c>
      <c r="M200" s="46" t="s">
        <v>39</v>
      </c>
      <c r="N200" s="61" t="s">
        <v>39</v>
      </c>
      <c r="O200" s="44"/>
    </row>
    <row r="201" spans="6:15" x14ac:dyDescent="0.25">
      <c r="F201" s="50">
        <v>42767</v>
      </c>
      <c r="G201" s="37">
        <v>970.31</v>
      </c>
      <c r="H201" s="37">
        <v>885.68</v>
      </c>
      <c r="I201" s="37"/>
      <c r="J201" s="45"/>
      <c r="K201" s="46"/>
      <c r="L201" s="47"/>
      <c r="M201" s="46"/>
      <c r="N201" s="48"/>
      <c r="O201" s="38"/>
    </row>
    <row r="202" spans="6:15" x14ac:dyDescent="0.25">
      <c r="F202" s="50">
        <v>42795</v>
      </c>
      <c r="G202" s="37">
        <v>973.18</v>
      </c>
      <c r="H202" s="37">
        <v>901.18</v>
      </c>
      <c r="I202" s="37"/>
      <c r="J202" s="45"/>
      <c r="K202" s="46"/>
      <c r="L202" s="47"/>
      <c r="M202" s="46"/>
      <c r="N202" s="48"/>
      <c r="O202" s="38"/>
    </row>
    <row r="203" spans="6:15" x14ac:dyDescent="0.25">
      <c r="F203" s="50">
        <v>42826</v>
      </c>
      <c r="G203" s="37">
        <v>970.66</v>
      </c>
      <c r="H203" s="37">
        <v>893.8</v>
      </c>
      <c r="I203" s="37"/>
      <c r="J203" s="45"/>
      <c r="K203" s="46"/>
      <c r="L203" s="47"/>
      <c r="M203" s="46"/>
      <c r="N203" s="48"/>
      <c r="O203" s="38"/>
    </row>
    <row r="204" spans="6:15" x14ac:dyDescent="0.25">
      <c r="F204" s="50">
        <v>42856</v>
      </c>
      <c r="G204" s="37">
        <v>966.18</v>
      </c>
      <c r="H204" s="37">
        <v>895.98</v>
      </c>
      <c r="I204" s="37"/>
      <c r="J204" s="45"/>
      <c r="K204" s="46"/>
      <c r="L204" s="47"/>
      <c r="M204" s="46"/>
      <c r="N204" s="48"/>
      <c r="O204" s="38"/>
    </row>
    <row r="205" spans="6:15" x14ac:dyDescent="0.25">
      <c r="F205" s="50">
        <v>42887</v>
      </c>
      <c r="G205" s="37">
        <v>975.41</v>
      </c>
      <c r="H205" s="37">
        <v>901.63</v>
      </c>
      <c r="I205" s="37"/>
      <c r="J205" s="45"/>
      <c r="K205" s="46"/>
      <c r="L205" s="47"/>
      <c r="M205" s="46"/>
      <c r="N205" s="48"/>
      <c r="O205" s="38"/>
    </row>
    <row r="206" spans="6:15" x14ac:dyDescent="0.25">
      <c r="F206" s="50">
        <v>42917</v>
      </c>
      <c r="G206" s="37">
        <v>962.43</v>
      </c>
      <c r="H206" s="37">
        <v>898.03</v>
      </c>
      <c r="I206" s="37"/>
      <c r="J206" s="45"/>
      <c r="K206" s="46"/>
      <c r="L206" s="47"/>
      <c r="M206" s="46"/>
      <c r="N206" s="48"/>
      <c r="O206" s="38"/>
    </row>
    <row r="207" spans="6:15" x14ac:dyDescent="0.25">
      <c r="F207" s="50">
        <v>42948</v>
      </c>
      <c r="G207" s="37">
        <v>971.68</v>
      </c>
      <c r="H207" s="37">
        <v>919.47</v>
      </c>
      <c r="I207" s="37"/>
      <c r="J207" s="45"/>
      <c r="K207" s="46"/>
      <c r="L207" s="47"/>
      <c r="M207" s="46"/>
      <c r="N207" s="48"/>
      <c r="O207" s="38"/>
    </row>
    <row r="208" spans="6:15" x14ac:dyDescent="0.25">
      <c r="F208" s="50">
        <v>42979</v>
      </c>
      <c r="G208" s="37">
        <v>979.54</v>
      </c>
      <c r="H208" s="37">
        <v>900.66</v>
      </c>
      <c r="I208" s="37"/>
      <c r="J208" s="45"/>
      <c r="K208" s="46"/>
      <c r="L208" s="47"/>
      <c r="M208" s="46"/>
      <c r="N208" s="48"/>
      <c r="O208" s="38"/>
    </row>
    <row r="209" spans="6:15" x14ac:dyDescent="0.25">
      <c r="F209" s="50">
        <v>43009</v>
      </c>
      <c r="G209" s="37">
        <v>981.6</v>
      </c>
      <c r="H209" s="37">
        <v>905.7</v>
      </c>
      <c r="I209" s="37"/>
      <c r="J209" s="45"/>
      <c r="K209" s="46"/>
      <c r="L209" s="47"/>
      <c r="M209" s="46"/>
      <c r="N209" s="48"/>
      <c r="O209" s="38"/>
    </row>
    <row r="210" spans="6:15" x14ac:dyDescent="0.25">
      <c r="F210" s="35" t="s">
        <v>44</v>
      </c>
      <c r="G210" s="37"/>
      <c r="H210" s="37"/>
      <c r="I210" s="37"/>
      <c r="J210" s="45"/>
      <c r="K210" s="46"/>
      <c r="L210" s="47"/>
      <c r="M210" s="46"/>
      <c r="N210" s="48"/>
      <c r="O210" s="38"/>
    </row>
    <row r="211" spans="6:15" x14ac:dyDescent="0.25">
      <c r="F211" s="35" t="s">
        <v>45</v>
      </c>
      <c r="G211" s="37" t="s">
        <v>46</v>
      </c>
      <c r="H211" s="37"/>
      <c r="I211" s="37"/>
      <c r="J211" s="45"/>
      <c r="K211" s="46"/>
      <c r="L211" s="47"/>
      <c r="M211" s="46"/>
      <c r="N211" s="48"/>
      <c r="O211" s="38"/>
    </row>
    <row r="212" spans="6:15" x14ac:dyDescent="0.25">
      <c r="F212" s="35" t="s">
        <v>40</v>
      </c>
      <c r="G212" s="37"/>
      <c r="H212" s="37"/>
      <c r="I212" s="37"/>
      <c r="J212" s="45"/>
      <c r="K212" s="46"/>
      <c r="L212" s="47"/>
      <c r="M212" s="46"/>
      <c r="N212" s="48"/>
      <c r="O212" s="38"/>
    </row>
    <row r="213" spans="6:15" x14ac:dyDescent="0.25">
      <c r="F213" s="35">
        <v>4</v>
      </c>
      <c r="G213" s="37" t="s">
        <v>47</v>
      </c>
      <c r="H213" s="37"/>
      <c r="I213" s="37"/>
      <c r="J213" s="45"/>
      <c r="K213" s="46"/>
      <c r="L213" s="47"/>
      <c r="M213" s="46"/>
      <c r="N213" s="48"/>
      <c r="O213" s="38"/>
    </row>
    <row r="214" spans="6:15" x14ac:dyDescent="0.25">
      <c r="F214" s="35">
        <v>5</v>
      </c>
      <c r="G214" s="37" t="s">
        <v>48</v>
      </c>
      <c r="H214" s="37"/>
      <c r="I214" s="37"/>
      <c r="J214" s="45"/>
      <c r="K214" s="46"/>
      <c r="L214" s="47"/>
      <c r="M214" s="46"/>
      <c r="N214" s="48"/>
      <c r="O214" s="38"/>
    </row>
    <row r="215" spans="6:15" x14ac:dyDescent="0.25">
      <c r="F215" s="35">
        <v>6</v>
      </c>
      <c r="G215" s="37" t="s">
        <v>49</v>
      </c>
      <c r="H215" s="37"/>
      <c r="I215" s="37"/>
      <c r="J215" s="45"/>
      <c r="K215" s="46"/>
      <c r="L215" s="47"/>
      <c r="M215" s="46"/>
      <c r="N215" s="48"/>
      <c r="O215" s="38"/>
    </row>
    <row r="216" spans="6:15" x14ac:dyDescent="0.25">
      <c r="F216" s="35">
        <v>15</v>
      </c>
      <c r="G216" s="37" t="s">
        <v>50</v>
      </c>
      <c r="H216" s="37"/>
      <c r="I216" s="37"/>
      <c r="J216" s="45"/>
      <c r="K216" s="46"/>
      <c r="L216" s="47"/>
      <c r="M216" s="46"/>
      <c r="N216" s="48"/>
      <c r="O216" s="38"/>
    </row>
    <row r="217" spans="6:15" x14ac:dyDescent="0.25">
      <c r="F217" s="35">
        <v>16</v>
      </c>
      <c r="G217" s="37" t="s">
        <v>51</v>
      </c>
      <c r="H217" s="37"/>
      <c r="I217" s="37"/>
      <c r="J217" s="45"/>
      <c r="K217" s="46"/>
      <c r="L217" s="47"/>
      <c r="M217" s="46"/>
      <c r="N217" s="48"/>
      <c r="O217" s="38"/>
    </row>
    <row r="218" spans="6:15" x14ac:dyDescent="0.25">
      <c r="F218" s="35">
        <v>17</v>
      </c>
      <c r="G218" s="37" t="s">
        <v>52</v>
      </c>
      <c r="H218" s="37"/>
      <c r="I218" s="37"/>
      <c r="J218" s="45"/>
      <c r="K218" s="46"/>
      <c r="L218" s="47"/>
      <c r="M218" s="46"/>
      <c r="N218" s="48"/>
      <c r="O218" s="38"/>
    </row>
    <row r="219" spans="6:15" x14ac:dyDescent="0.25">
      <c r="F219" s="35">
        <v>19</v>
      </c>
      <c r="G219" s="37" t="s">
        <v>53</v>
      </c>
      <c r="H219" s="37"/>
      <c r="I219" s="37"/>
      <c r="J219" s="45"/>
      <c r="K219" s="46"/>
      <c r="L219" s="47"/>
      <c r="M219" s="46"/>
      <c r="N219" s="48"/>
      <c r="O219" s="38"/>
    </row>
    <row r="220" spans="6:15" x14ac:dyDescent="0.25">
      <c r="F220" s="35">
        <v>20</v>
      </c>
      <c r="G220" s="37" t="s">
        <v>54</v>
      </c>
      <c r="H220" s="37"/>
      <c r="I220" s="37"/>
      <c r="J220" s="45"/>
      <c r="K220" s="46"/>
      <c r="L220" s="47"/>
      <c r="M220" s="46"/>
      <c r="N220" s="48"/>
      <c r="O220" s="38"/>
    </row>
    <row r="221" spans="6:15" x14ac:dyDescent="0.25">
      <c r="F221" s="35" t="s">
        <v>41</v>
      </c>
      <c r="G221" s="37"/>
      <c r="H221" s="37"/>
      <c r="I221" s="37"/>
      <c r="J221" s="45"/>
      <c r="K221" s="46"/>
      <c r="L221" s="47"/>
      <c r="M221" s="46"/>
      <c r="N221" s="48"/>
      <c r="O221" s="38"/>
    </row>
    <row r="222" spans="6:15" x14ac:dyDescent="0.25">
      <c r="F222" s="35" t="s">
        <v>55</v>
      </c>
      <c r="G222" s="37"/>
      <c r="H222" s="37"/>
      <c r="I222" s="37"/>
      <c r="J222" s="45"/>
      <c r="K222" s="46"/>
      <c r="L222" s="47"/>
      <c r="M222" s="46"/>
      <c r="N222" s="48"/>
      <c r="O222" s="38"/>
    </row>
    <row r="223" spans="6:15" ht="15.75" thickBot="1" x14ac:dyDescent="0.3">
      <c r="F223" s="58" t="s">
        <v>43</v>
      </c>
      <c r="G223" s="59"/>
      <c r="H223" s="59"/>
      <c r="I223" s="59"/>
      <c r="J223" s="62"/>
      <c r="K223" s="63"/>
      <c r="L223" s="64"/>
      <c r="M223" s="63"/>
      <c r="N223" s="65"/>
      <c r="O223" s="38"/>
    </row>
  </sheetData>
  <mergeCells count="11">
    <mergeCell ref="K3:L3"/>
    <mergeCell ref="M3:N3"/>
    <mergeCell ref="A1:C1"/>
    <mergeCell ref="F1:N1"/>
    <mergeCell ref="K4:L4"/>
    <mergeCell ref="M4:N4"/>
    <mergeCell ref="J5:J6"/>
    <mergeCell ref="K5:K6"/>
    <mergeCell ref="L5:L6"/>
    <mergeCell ref="M5:M6"/>
    <mergeCell ref="N5: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G41"/>
  <sheetViews>
    <sheetView workbookViewId="0">
      <pane xSplit="1" ySplit="3" topLeftCell="B31" activePane="bottomRight" state="frozen"/>
      <selection activeCell="G4" sqref="G4"/>
      <selection pane="topRight" activeCell="G4" sqref="G4"/>
      <selection pane="bottomLeft" activeCell="G4" sqref="G4"/>
      <selection pane="bottomRight" activeCell="B32" sqref="B32:C33"/>
    </sheetView>
  </sheetViews>
  <sheetFormatPr defaultColWidth="10.85546875" defaultRowHeight="15" x14ac:dyDescent="0.25"/>
  <cols>
    <col min="1" max="1" width="9.42578125" style="85" customWidth="1"/>
    <col min="2" max="2" width="30.28515625" style="102" customWidth="1"/>
    <col min="3" max="3" width="5.140625" style="102" bestFit="1" customWidth="1"/>
    <col min="4" max="4" width="32.28515625" style="79" customWidth="1"/>
    <col min="5" max="5" width="5.140625" style="79" bestFit="1" customWidth="1"/>
    <col min="6" max="6" width="11.28515625" style="79" bestFit="1" customWidth="1"/>
    <col min="7" max="7" width="2.140625" style="82" customWidth="1"/>
    <col min="8" max="16384" width="10.85546875" style="82"/>
  </cols>
  <sheetData>
    <row r="1" spans="1:7" s="68" customFormat="1" ht="20.100000000000001" customHeight="1" thickBot="1" x14ac:dyDescent="0.35">
      <c r="A1" s="66"/>
      <c r="B1" s="131" t="s">
        <v>56</v>
      </c>
      <c r="C1" s="132"/>
      <c r="D1" s="132"/>
      <c r="E1" s="132"/>
      <c r="F1" s="133"/>
      <c r="G1" s="67"/>
    </row>
    <row r="2" spans="1:7" s="72" customFormat="1" ht="47.1" customHeight="1" x14ac:dyDescent="0.25">
      <c r="A2" s="69" t="s">
        <v>57</v>
      </c>
      <c r="B2" s="134" t="s">
        <v>58</v>
      </c>
      <c r="C2" s="135"/>
      <c r="D2" s="134" t="s">
        <v>59</v>
      </c>
      <c r="E2" s="135"/>
      <c r="F2" s="70"/>
      <c r="G2" s="71"/>
    </row>
    <row r="3" spans="1:7" s="76" customFormat="1" ht="58.5" customHeight="1" x14ac:dyDescent="0.25">
      <c r="A3" s="73"/>
      <c r="B3" s="74" t="s">
        <v>60</v>
      </c>
      <c r="C3" s="74" t="s">
        <v>61</v>
      </c>
      <c r="D3" s="74" t="s">
        <v>62</v>
      </c>
      <c r="E3" s="74" t="s">
        <v>61</v>
      </c>
      <c r="F3" s="75" t="s">
        <v>63</v>
      </c>
      <c r="G3" s="10"/>
    </row>
    <row r="4" spans="1:7" x14ac:dyDescent="0.25">
      <c r="A4" s="77">
        <v>1992</v>
      </c>
      <c r="B4" s="78"/>
      <c r="C4" s="79"/>
      <c r="D4" s="79">
        <v>3260069</v>
      </c>
      <c r="F4" s="80"/>
      <c r="G4" s="81"/>
    </row>
    <row r="5" spans="1:7" x14ac:dyDescent="0.25">
      <c r="A5" s="77">
        <v>1993</v>
      </c>
      <c r="B5" s="78"/>
      <c r="C5" s="79"/>
      <c r="D5" s="79">
        <v>3306149</v>
      </c>
      <c r="E5" s="83">
        <f>100*LN(D5/D4)</f>
        <v>1.4035707154908752</v>
      </c>
      <c r="F5" s="84">
        <f>E5</f>
        <v>1.4035707154908752</v>
      </c>
      <c r="G5" s="81"/>
    </row>
    <row r="6" spans="1:7" x14ac:dyDescent="0.25">
      <c r="A6" s="77">
        <v>1994</v>
      </c>
      <c r="B6" s="78"/>
      <c r="C6" s="79"/>
      <c r="D6" s="79">
        <v>3345395</v>
      </c>
      <c r="E6" s="83">
        <f t="shared" ref="E6:E24" si="0">100*LN(D6/D5)</f>
        <v>1.1800705351360998</v>
      </c>
      <c r="F6" s="84">
        <f t="shared" ref="F6:F20" si="1">E6</f>
        <v>1.1800705351360998</v>
      </c>
      <c r="G6" s="81"/>
    </row>
    <row r="7" spans="1:7" x14ac:dyDescent="0.25">
      <c r="A7" s="77">
        <v>1995</v>
      </c>
      <c r="B7" s="78"/>
      <c r="C7" s="79"/>
      <c r="D7" s="79">
        <v>3398517</v>
      </c>
      <c r="E7" s="83">
        <f t="shared" si="0"/>
        <v>1.575438669383205</v>
      </c>
      <c r="F7" s="84">
        <f t="shared" si="1"/>
        <v>1.575438669383205</v>
      </c>
      <c r="G7" s="85"/>
    </row>
    <row r="8" spans="1:7" x14ac:dyDescent="0.25">
      <c r="A8" s="77">
        <v>1996</v>
      </c>
      <c r="B8" s="78"/>
      <c r="C8" s="79"/>
      <c r="D8" s="79">
        <v>3427062</v>
      </c>
      <c r="E8" s="83">
        <f t="shared" si="0"/>
        <v>0.83641743552478032</v>
      </c>
      <c r="F8" s="84">
        <f t="shared" si="1"/>
        <v>0.83641743552478032</v>
      </c>
      <c r="G8" s="85"/>
    </row>
    <row r="9" spans="1:7" x14ac:dyDescent="0.25">
      <c r="A9" s="77">
        <v>1997</v>
      </c>
      <c r="B9" s="78"/>
      <c r="C9" s="79"/>
      <c r="D9" s="79">
        <v>3456575</v>
      </c>
      <c r="E9" s="83">
        <f t="shared" si="0"/>
        <v>0.85748800633050881</v>
      </c>
      <c r="F9" s="84">
        <f t="shared" si="1"/>
        <v>0.85748800633050881</v>
      </c>
      <c r="G9" s="85"/>
    </row>
    <row r="10" spans="1:7" x14ac:dyDescent="0.25">
      <c r="A10" s="77">
        <v>1998</v>
      </c>
      <c r="B10" s="78"/>
      <c r="C10" s="79"/>
      <c r="D10" s="79">
        <v>3480960</v>
      </c>
      <c r="E10" s="83">
        <f t="shared" si="0"/>
        <v>0.7029903394950533</v>
      </c>
      <c r="F10" s="84">
        <f t="shared" si="1"/>
        <v>0.7029903394950533</v>
      </c>
      <c r="G10" s="85"/>
    </row>
    <row r="11" spans="1:7" x14ac:dyDescent="0.25">
      <c r="A11" s="77">
        <v>1999</v>
      </c>
      <c r="B11" s="78"/>
      <c r="C11" s="79"/>
      <c r="D11" s="79">
        <v>3505312</v>
      </c>
      <c r="E11" s="83">
        <f t="shared" si="0"/>
        <v>0.69714144043564719</v>
      </c>
      <c r="F11" s="84">
        <f t="shared" si="1"/>
        <v>0.69714144043564719</v>
      </c>
      <c r="G11" s="85"/>
    </row>
    <row r="12" spans="1:7" x14ac:dyDescent="0.25">
      <c r="A12" s="77">
        <v>2000</v>
      </c>
      <c r="B12" s="78"/>
      <c r="C12" s="79"/>
      <c r="D12" s="79">
        <v>3528738</v>
      </c>
      <c r="E12" s="83">
        <f t="shared" si="0"/>
        <v>0.66607677253997422</v>
      </c>
      <c r="F12" s="84">
        <f t="shared" si="1"/>
        <v>0.66607677253997422</v>
      </c>
      <c r="G12" s="85"/>
    </row>
    <row r="13" spans="1:7" x14ac:dyDescent="0.25">
      <c r="A13" s="77">
        <v>2001</v>
      </c>
      <c r="B13" s="78"/>
      <c r="C13" s="79"/>
      <c r="D13" s="79">
        <v>3557290</v>
      </c>
      <c r="E13" s="83">
        <f t="shared" si="0"/>
        <v>0.80587190795085861</v>
      </c>
      <c r="F13" s="84">
        <f t="shared" si="1"/>
        <v>0.80587190795085861</v>
      </c>
      <c r="G13" s="85"/>
    </row>
    <row r="14" spans="1:7" x14ac:dyDescent="0.25">
      <c r="A14" s="77">
        <v>2002</v>
      </c>
      <c r="B14" s="78"/>
      <c r="C14" s="79"/>
      <c r="D14" s="79">
        <v>3596540</v>
      </c>
      <c r="E14" s="83">
        <f t="shared" si="0"/>
        <v>1.0973253165849592</v>
      </c>
      <c r="F14" s="84">
        <f t="shared" si="1"/>
        <v>1.0973253165849592</v>
      </c>
      <c r="G14" s="85"/>
    </row>
    <row r="15" spans="1:7" x14ac:dyDescent="0.25">
      <c r="A15" s="77">
        <v>2003</v>
      </c>
      <c r="B15" s="78"/>
      <c r="C15" s="79"/>
      <c r="D15" s="79">
        <v>3644463</v>
      </c>
      <c r="E15" s="83">
        <f t="shared" si="0"/>
        <v>1.3236757316813175</v>
      </c>
      <c r="F15" s="84">
        <f t="shared" si="1"/>
        <v>1.3236757316813175</v>
      </c>
      <c r="G15" s="85"/>
    </row>
    <row r="16" spans="1:7" x14ac:dyDescent="0.25">
      <c r="A16" s="77">
        <v>2004</v>
      </c>
      <c r="B16" s="78"/>
      <c r="C16" s="79"/>
      <c r="D16" s="79">
        <v>3701275</v>
      </c>
      <c r="E16" s="83">
        <f t="shared" si="0"/>
        <v>1.546832538136041</v>
      </c>
      <c r="F16" s="84">
        <f t="shared" si="1"/>
        <v>1.546832538136041</v>
      </c>
      <c r="G16" s="85"/>
    </row>
    <row r="17" spans="1:7" x14ac:dyDescent="0.25">
      <c r="A17" s="77">
        <v>2005</v>
      </c>
      <c r="B17" s="78"/>
      <c r="C17" s="79"/>
      <c r="D17" s="79">
        <v>3752510</v>
      </c>
      <c r="E17" s="83">
        <f>100*LN(D17/D16)</f>
        <v>1.3747594526310203</v>
      </c>
      <c r="F17" s="84">
        <f t="shared" si="1"/>
        <v>1.3747594526310203</v>
      </c>
      <c r="G17" s="85"/>
    </row>
    <row r="18" spans="1:7" x14ac:dyDescent="0.25">
      <c r="A18" s="77">
        <v>2006</v>
      </c>
      <c r="B18" s="78"/>
      <c r="C18" s="79"/>
      <c r="D18" s="79">
        <v>3815126</v>
      </c>
      <c r="E18" s="83">
        <f t="shared" si="0"/>
        <v>1.6548742301957031</v>
      </c>
      <c r="F18" s="84">
        <f t="shared" si="1"/>
        <v>1.6548742301957031</v>
      </c>
      <c r="G18" s="85"/>
    </row>
    <row r="19" spans="1:7" x14ac:dyDescent="0.25">
      <c r="A19" s="77">
        <v>2007</v>
      </c>
      <c r="B19" s="78"/>
      <c r="C19" s="79"/>
      <c r="D19" s="79">
        <v>3868972</v>
      </c>
      <c r="E19" s="83">
        <f t="shared" si="0"/>
        <v>1.4015146966081209</v>
      </c>
      <c r="F19" s="84">
        <f t="shared" si="1"/>
        <v>1.4015146966081209</v>
      </c>
      <c r="G19" s="85"/>
    </row>
    <row r="20" spans="1:7" x14ac:dyDescent="0.25">
      <c r="A20" s="77">
        <v>2008</v>
      </c>
      <c r="B20" s="78"/>
      <c r="C20" s="79"/>
      <c r="D20" s="79">
        <v>3913444</v>
      </c>
      <c r="E20" s="83">
        <f t="shared" si="0"/>
        <v>1.14289660386576</v>
      </c>
      <c r="F20" s="84">
        <f t="shared" si="1"/>
        <v>1.14289660386576</v>
      </c>
      <c r="G20" s="85"/>
    </row>
    <row r="21" spans="1:7" x14ac:dyDescent="0.25">
      <c r="A21" s="77">
        <v>2009</v>
      </c>
      <c r="B21" s="78">
        <v>3948155</v>
      </c>
      <c r="C21" s="79"/>
      <c r="D21" s="79">
        <v>3960332</v>
      </c>
      <c r="E21" s="83">
        <f t="shared" si="0"/>
        <v>1.1910055417288095</v>
      </c>
      <c r="F21" s="84">
        <f>E21</f>
        <v>1.1910055417288095</v>
      </c>
      <c r="G21" s="85"/>
    </row>
    <row r="22" spans="1:7" x14ac:dyDescent="0.25">
      <c r="A22" s="77">
        <v>2010</v>
      </c>
      <c r="B22" s="78">
        <v>4000168</v>
      </c>
      <c r="C22" s="83">
        <f>100*LN(B22/B21)</f>
        <v>1.3087979052343823</v>
      </c>
      <c r="D22" s="79">
        <v>4011789</v>
      </c>
      <c r="E22" s="83">
        <f t="shared" si="0"/>
        <v>1.290941635735301</v>
      </c>
      <c r="F22" s="84">
        <f>C22</f>
        <v>1.3087979052343823</v>
      </c>
      <c r="G22" s="85"/>
    </row>
    <row r="23" spans="1:7" x14ac:dyDescent="0.25">
      <c r="A23" s="77">
        <v>2011</v>
      </c>
      <c r="B23" s="78">
        <v>4048708</v>
      </c>
      <c r="C23" s="83">
        <f t="shared" ref="C23:C30" si="2">100*LN(B23/B22)</f>
        <v>1.2061457639590771</v>
      </c>
      <c r="D23" s="79">
        <v>4060195</v>
      </c>
      <c r="E23" s="83">
        <f t="shared" si="0"/>
        <v>1.1993725523569747</v>
      </c>
      <c r="F23" s="84">
        <f t="shared" ref="F23:F30" si="3">C23</f>
        <v>1.2061457639590771</v>
      </c>
      <c r="G23" s="85"/>
    </row>
    <row r="24" spans="1:7" x14ac:dyDescent="0.25">
      <c r="A24" s="77">
        <v>2012</v>
      </c>
      <c r="B24" s="78">
        <v>4096267</v>
      </c>
      <c r="C24" s="83">
        <f t="shared" si="2"/>
        <v>1.1678253282090172</v>
      </c>
      <c r="D24" s="79">
        <v>4107426</v>
      </c>
      <c r="E24" s="83">
        <f t="shared" si="0"/>
        <v>1.1565552925379083</v>
      </c>
      <c r="F24" s="84">
        <f t="shared" si="3"/>
        <v>1.1678253282090172</v>
      </c>
      <c r="G24" s="85"/>
    </row>
    <row r="25" spans="1:7" x14ac:dyDescent="0.25">
      <c r="A25" s="77">
        <v>2013</v>
      </c>
      <c r="B25" s="78">
        <v>4141990</v>
      </c>
      <c r="C25" s="83">
        <f t="shared" si="2"/>
        <v>1.1100277518269501</v>
      </c>
      <c r="F25" s="84">
        <f t="shared" si="3"/>
        <v>1.1100277518269501</v>
      </c>
      <c r="G25" s="85"/>
    </row>
    <row r="26" spans="1:7" x14ac:dyDescent="0.25">
      <c r="A26" s="77">
        <v>2014</v>
      </c>
      <c r="B26" s="78">
        <v>4179850</v>
      </c>
      <c r="C26" s="83">
        <f t="shared" si="2"/>
        <v>0.90990120474471248</v>
      </c>
      <c r="F26" s="84">
        <f t="shared" si="3"/>
        <v>0.90990120474471248</v>
      </c>
      <c r="G26" s="85"/>
    </row>
    <row r="27" spans="1:7" x14ac:dyDescent="0.25">
      <c r="A27" s="86">
        <v>2015</v>
      </c>
      <c r="B27" s="87">
        <v>4214721</v>
      </c>
      <c r="C27" s="83">
        <f t="shared" si="2"/>
        <v>0.830803636688909</v>
      </c>
      <c r="D27" s="88"/>
      <c r="E27" s="88"/>
      <c r="F27" s="84">
        <f t="shared" si="3"/>
        <v>0.830803636688909</v>
      </c>
      <c r="G27" s="89"/>
    </row>
    <row r="28" spans="1:7" x14ac:dyDescent="0.25">
      <c r="A28" s="86">
        <v>2016</v>
      </c>
      <c r="B28" s="87">
        <v>4244541</v>
      </c>
      <c r="C28" s="83">
        <f t="shared" si="2"/>
        <v>0.70502896164601603</v>
      </c>
      <c r="D28" s="88"/>
      <c r="E28" s="88"/>
      <c r="F28" s="84">
        <f t="shared" si="3"/>
        <v>0.70502896164601603</v>
      </c>
      <c r="G28" s="89"/>
    </row>
    <row r="29" spans="1:7" s="94" customFormat="1" x14ac:dyDescent="0.25">
      <c r="A29" s="90">
        <v>2017</v>
      </c>
      <c r="B29" s="91">
        <v>4285421</v>
      </c>
      <c r="C29" s="83">
        <f t="shared" si="2"/>
        <v>0.95851102231793561</v>
      </c>
      <c r="D29" s="92"/>
      <c r="E29" s="92"/>
      <c r="F29" s="84">
        <f t="shared" si="3"/>
        <v>0.95851102231793561</v>
      </c>
      <c r="G29" s="93"/>
    </row>
    <row r="30" spans="1:7" s="94" customFormat="1" x14ac:dyDescent="0.25">
      <c r="A30" s="90">
        <v>2018</v>
      </c>
      <c r="B30" s="91">
        <v>4319241</v>
      </c>
      <c r="C30" s="83">
        <f t="shared" si="2"/>
        <v>0.78608954436562517</v>
      </c>
      <c r="D30" s="92"/>
      <c r="E30" s="92"/>
      <c r="F30" s="84">
        <f t="shared" si="3"/>
        <v>0.78608954436562517</v>
      </c>
      <c r="G30" s="93"/>
    </row>
    <row r="31" spans="1:7" x14ac:dyDescent="0.25">
      <c r="A31" s="77"/>
      <c r="B31" s="95"/>
      <c r="C31" s="96"/>
      <c r="D31" s="96"/>
      <c r="E31" s="96"/>
      <c r="F31" s="97"/>
      <c r="G31" s="98"/>
    </row>
    <row r="32" spans="1:7" s="100" customFormat="1" ht="63" customHeight="1" x14ac:dyDescent="0.25">
      <c r="A32" s="136" t="s">
        <v>64</v>
      </c>
      <c r="B32" s="139" t="s">
        <v>65</v>
      </c>
      <c r="C32" s="140"/>
      <c r="D32" s="143" t="s">
        <v>66</v>
      </c>
      <c r="E32" s="143"/>
      <c r="F32" s="144" t="s">
        <v>67</v>
      </c>
      <c r="G32" s="99"/>
    </row>
    <row r="33" spans="1:7" s="100" customFormat="1" ht="27.95" customHeight="1" x14ac:dyDescent="0.25">
      <c r="A33" s="137"/>
      <c r="B33" s="141"/>
      <c r="C33" s="142"/>
      <c r="D33" s="143" t="s">
        <v>68</v>
      </c>
      <c r="E33" s="143"/>
      <c r="F33" s="144"/>
    </row>
    <row r="34" spans="1:7" s="100" customFormat="1" ht="56.1" customHeight="1" x14ac:dyDescent="0.25">
      <c r="A34" s="137"/>
      <c r="B34" s="139" t="s">
        <v>69</v>
      </c>
      <c r="C34" s="140"/>
      <c r="D34" s="143"/>
      <c r="E34" s="143"/>
      <c r="F34" s="144"/>
    </row>
    <row r="35" spans="1:7" s="100" customFormat="1" ht="32.1" customHeight="1" x14ac:dyDescent="0.25">
      <c r="A35" s="137"/>
      <c r="B35" s="141"/>
      <c r="C35" s="142"/>
      <c r="D35" s="143" t="s">
        <v>70</v>
      </c>
      <c r="E35" s="143"/>
      <c r="F35" s="144"/>
    </row>
    <row r="36" spans="1:7" s="100" customFormat="1" ht="50.1" customHeight="1" x14ac:dyDescent="0.25">
      <c r="A36" s="137"/>
      <c r="B36" s="143" t="s">
        <v>71</v>
      </c>
      <c r="C36" s="143"/>
      <c r="D36" s="143"/>
      <c r="E36" s="143"/>
      <c r="F36" s="144"/>
    </row>
    <row r="37" spans="1:7" s="100" customFormat="1" ht="53.1" customHeight="1" x14ac:dyDescent="0.25">
      <c r="A37" s="138"/>
      <c r="B37" s="143"/>
      <c r="C37" s="143"/>
      <c r="D37" s="146" t="s">
        <v>72</v>
      </c>
      <c r="E37" s="147"/>
      <c r="F37" s="145"/>
    </row>
    <row r="38" spans="1:7" ht="15" customHeight="1" x14ac:dyDescent="0.25">
      <c r="A38" s="82"/>
      <c r="B38" s="101"/>
      <c r="C38" s="101"/>
      <c r="D38" s="101"/>
      <c r="E38" s="101"/>
      <c r="F38" s="101"/>
      <c r="G38" s="101"/>
    </row>
    <row r="39" spans="1:7" ht="60" customHeight="1" x14ac:dyDescent="0.25"/>
    <row r="40" spans="1:7" ht="60" customHeight="1" x14ac:dyDescent="0.25"/>
    <row r="41" spans="1:7" ht="75" customHeight="1" x14ac:dyDescent="0.25"/>
  </sheetData>
  <mergeCells count="12">
    <mergeCell ref="B1:F1"/>
    <mergeCell ref="B2:C2"/>
    <mergeCell ref="D2:E2"/>
    <mergeCell ref="A32:A37"/>
    <mergeCell ref="B32:C33"/>
    <mergeCell ref="D32:E32"/>
    <mergeCell ref="F32:F37"/>
    <mergeCell ref="D33:E34"/>
    <mergeCell ref="B34:C35"/>
    <mergeCell ref="D35:E36"/>
    <mergeCell ref="B36:C37"/>
    <mergeCell ref="D37:E37"/>
  </mergeCells>
  <pageMargins left="0.6" right="0.6" top="0.6" bottom="0.6" header="0" footer="0"/>
  <pageSetup scale="56"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6"/>
  <sheetViews>
    <sheetView workbookViewId="0">
      <selection activeCell="B1" sqref="B1"/>
    </sheetView>
  </sheetViews>
  <sheetFormatPr defaultRowHeight="12.75" x14ac:dyDescent="0.2"/>
  <cols>
    <col min="1" max="16384" width="9.140625" style="103"/>
  </cols>
  <sheetData>
    <row r="1" spans="1:5" x14ac:dyDescent="0.2">
      <c r="A1" s="103" t="s">
        <v>77</v>
      </c>
      <c r="B1" s="103" t="s">
        <v>73</v>
      </c>
      <c r="D1" s="103" t="s">
        <v>74</v>
      </c>
    </row>
    <row r="2" spans="1:5" x14ac:dyDescent="0.2">
      <c r="B2" s="103" t="s">
        <v>75</v>
      </c>
      <c r="C2" s="104" t="s">
        <v>1</v>
      </c>
      <c r="D2" s="103" t="s">
        <v>76</v>
      </c>
      <c r="E2" s="104" t="s">
        <v>1</v>
      </c>
    </row>
    <row r="3" spans="1:5" ht="12.75" customHeight="1" x14ac:dyDescent="0.2">
      <c r="A3" s="103">
        <v>2016</v>
      </c>
      <c r="B3" s="103">
        <v>833.52362500000004</v>
      </c>
      <c r="D3" s="103">
        <v>1.1540405</v>
      </c>
    </row>
    <row r="4" spans="1:5" ht="12.75" customHeight="1" x14ac:dyDescent="0.2">
      <c r="A4" s="103">
        <v>2017</v>
      </c>
      <c r="B4" s="103">
        <v>860.77650000000006</v>
      </c>
      <c r="C4" s="103">
        <v>3.2172842728700031E-2</v>
      </c>
      <c r="D4" s="103">
        <v>1.1689437499999999</v>
      </c>
      <c r="E4" s="103">
        <f>LN(D4/D3)</f>
        <v>1.2831300491900455E-2</v>
      </c>
    </row>
    <row r="5" spans="1:5" ht="12.75" customHeight="1" x14ac:dyDescent="0.2">
      <c r="A5" s="103">
        <v>2018</v>
      </c>
      <c r="B5" s="103">
        <v>884.58500000000004</v>
      </c>
      <c r="C5" s="103">
        <v>2.7283719624828215E-2</v>
      </c>
      <c r="D5" s="103">
        <v>1.18860875</v>
      </c>
      <c r="E5" s="103">
        <f t="shared" ref="E5:E9" si="0">LN(D5/D4)</f>
        <v>1.6682942242605543E-2</v>
      </c>
    </row>
    <row r="6" spans="1:5" ht="12.75" customHeight="1" x14ac:dyDescent="0.2">
      <c r="A6" s="103">
        <v>2019</v>
      </c>
      <c r="B6" s="103">
        <v>905.539625</v>
      </c>
      <c r="C6" s="103">
        <v>2.341242824558987E-2</v>
      </c>
      <c r="D6" s="103">
        <v>1.2077322500000001</v>
      </c>
      <c r="E6" s="103">
        <f t="shared" si="0"/>
        <v>1.5960922069014262E-2</v>
      </c>
    </row>
    <row r="7" spans="1:5" ht="12.75" customHeight="1" x14ac:dyDescent="0.2">
      <c r="A7" s="103">
        <v>2020</v>
      </c>
      <c r="B7" s="103">
        <v>927.19232499999998</v>
      </c>
      <c r="C7" s="103">
        <v>2.3629977661866131E-2</v>
      </c>
      <c r="D7" s="103">
        <v>1.2281712500000002</v>
      </c>
      <c r="E7" s="103">
        <f t="shared" si="0"/>
        <v>1.6781846805258908E-2</v>
      </c>
    </row>
    <row r="8" spans="1:5" ht="12.75" customHeight="1" x14ac:dyDescent="0.2">
      <c r="A8" s="103">
        <v>2021</v>
      </c>
      <c r="B8" s="103">
        <v>948.66522499999996</v>
      </c>
      <c r="C8" s="103">
        <v>2.2894955922520291E-2</v>
      </c>
      <c r="D8" s="103">
        <v>1.2490872500000001</v>
      </c>
      <c r="E8" s="103">
        <f t="shared" si="0"/>
        <v>1.6886810188855281E-2</v>
      </c>
    </row>
    <row r="9" spans="1:5" ht="12.75" customHeight="1" x14ac:dyDescent="0.2">
      <c r="A9" s="103">
        <v>2022</v>
      </c>
      <c r="B9" s="103">
        <v>970.06337499999995</v>
      </c>
      <c r="C9" s="103">
        <v>2.2305434110939319E-2</v>
      </c>
      <c r="D9" s="103">
        <v>1.27069075</v>
      </c>
      <c r="E9" s="103">
        <f t="shared" si="0"/>
        <v>1.7147565661246107E-2</v>
      </c>
    </row>
    <row r="10" spans="1:5" ht="12.75" customHeight="1" x14ac:dyDescent="0.2"/>
    <row r="11" spans="1:5" ht="12.75" customHeight="1" x14ac:dyDescent="0.2">
      <c r="A11" s="104" t="s">
        <v>78</v>
      </c>
    </row>
    <row r="12" spans="1:5" ht="12.75" customHeight="1" x14ac:dyDescent="0.2"/>
    <row r="13" spans="1:5" ht="12.75" customHeight="1" x14ac:dyDescent="0.2"/>
    <row r="14" spans="1:5" ht="12.75" customHeight="1" x14ac:dyDescent="0.2"/>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pageMargins left="0.75" right="0.75" top="1" bottom="1" header="0.5" footer="0.5"/>
  <pageSetup orientation="portrait" horizontalDpi="300" verticalDpi="30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808469C87C7E014AB7A56B6C06CC6ADC" ma:contentTypeVersion="0" ma:contentTypeDescription="" ma:contentTypeScope="" ma:versionID="2805d43d45e03e2ffd00267597b7a76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Pièce 4.1 annexée aux réponses des experts de PEG pour l'AQCIE-CIFQ à la demande de renseignements d'OC</Sujet>
    <Confidentiel xmlns="a091097b-8ae3-4832-a2b2-51f9a78aeacd">3</Confidentiel>
    <Projet xmlns="a091097b-8ae3-4832-a2b2-51f9a78aeacd">670</Projet>
    <Provenance xmlns="a091097b-8ae3-4832-a2b2-51f9a78aeacd">2</Provenance>
    <Hidden_UploadedAt xmlns="a091097b-8ae3-4832-a2b2-51f9a78aeacd">2023-01-29T01:26:40+00:00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false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11</Catégorie_x0020_de_x0020_document>
    <Date_x0020_de_x0020_confidentialité_x0020_relevée xmlns="a091097b-8ae3-4832-a2b2-51f9a78aeacd" xsi:nil="true"/>
    <Hidden_ApprovedAt xmlns="a091097b-8ae3-4832-a2b2-51f9a78aeacd">2023-01-29T01:26:40+00:00</Hidden_ApprovedAt>
    <Cote_x0020_de_x0020_piéce xmlns="a091097b-8ae3-4832-a2b2-51f9a78aeacd">C-AQCIE-CIFQ-0053</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W2HFWTQUJJY6-1647426744-226</_dlc_DocId>
    <_dlc_DocIdUrl xmlns="a84ed267-86d5-4fa1-a3cb-2fed497fe84f">
      <Url>http://s10mtlweb:8081/670/_layouts/15/DocIdRedir.aspx?ID=W2HFWTQUJJY6-1647426744-226</Url>
      <Description>W2HFWTQUJJY6-1647426744-226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22F0D6B-228B-4B04-9043-904F5EAF3E21}"/>
</file>

<file path=customXml/itemProps2.xml><?xml version="1.0" encoding="utf-8"?>
<ds:datastoreItem xmlns:ds="http://schemas.openxmlformats.org/officeDocument/2006/customXml" ds:itemID="{3A5238B9-9C67-4D75-B79D-A4FEC7680A8E}"/>
</file>

<file path=customXml/itemProps3.xml><?xml version="1.0" encoding="utf-8"?>
<ds:datastoreItem xmlns:ds="http://schemas.openxmlformats.org/officeDocument/2006/customXml" ds:itemID="{D3843EBD-7932-48B5-8130-F6A14659F75D}"/>
</file>

<file path=customXml/itemProps4.xml><?xml version="1.0" encoding="utf-8"?>
<ds:datastoreItem xmlns:ds="http://schemas.openxmlformats.org/officeDocument/2006/customXml" ds:itemID="{004CCDD8-60AE-4286-9121-6F5832616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vt:lpstr>
      <vt:lpstr>Inflation data</vt:lpstr>
      <vt:lpstr>HQD outputs</vt:lpstr>
      <vt:lpstr>ConfBoardDataAnnual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Pièce 4.1 annexée aux réponses des experts de PEG pour l'AQCIE-CIFQ à la demande de renseignements d'OC</dc:subject>
  <dc:creator>Mark Newton Lowry</dc:creator>
  <cp:lastModifiedBy>Gretchen</cp:lastModifiedBy>
  <cp:lastPrinted>2018-01-31T23:48:31Z</cp:lastPrinted>
  <dcterms:created xsi:type="dcterms:W3CDTF">2018-01-30T18:22:36Z</dcterms:created>
  <dcterms:modified xsi:type="dcterms:W3CDTF">2018-01-31T23:49:01Z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0x010100F6681E3BDF397F418586AC591ADC81BB00808469C87C7E014AB7A56B6C06CC6ADC</vt:lpwstr>
  </property>
  <property fmtid="{D5CDD505-2E9C-101B-9397-08002B2CF9AE}" pid="4" name="Order">
    <vt:r8>3272600</vt:r8>
  </property>
  <property fmtid="{D5CDD505-2E9C-101B-9397-08002B2CF9AE}" pid="5" name="_dlc_DocIdItemGuid">
    <vt:lpwstr>4e718d31-2eba-4bce-bb37-fa98f56d2212</vt:lpwstr>
  </property>
</Properties>
</file>