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825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<sst xmlns="http://schemas.openxmlformats.org/spreadsheetml/2006/main" count="271" uniqueCount="194">
  <si>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</si>
  <si>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</si>
  <si>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</si>
  <si>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</si>
  <si>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</si>
  <si>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</si>
  <si>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</si>
  <si>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</si>
  <si>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</si>
  <si>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</si>
  <si>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</si>
  <si>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</si>
  <si>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</si>
  <si>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</si>
  <si>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</si>
  <si>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</si>
  <si>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</si>
  <si>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</si>
  <si>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</si>
  <si>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</si>
  <si>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</si>
  <si>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</si>
  <si>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</si>
  <si>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</si>
  <si>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</si>
  <si>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</si>
  <si>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</si>
  <si>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</si>
  <si>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</si>
  <si>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</si>
  <si>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</si>
  <si>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</si>
  <si>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</si>
  <si>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</si>
  <si>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</si>
  <si>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</si>
  <si>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</si>
  <si>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</si>
  <si>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</si>
  <si>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</si>
  <si>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</si>
  <si>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</si>
  <si>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</si>
  <si>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</si>
  <si>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</si>
  <si>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</si>
  <si>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</si>
  <si>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</si>
  <si>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</si>
  <si>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</si>
  <si>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</si>
  <si>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</si>
  <si>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</si>
  <si>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</si>
  <si>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</si>
  <si>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</si>
  <si>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</si>
  <si>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</si>
  <si>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</si>
  <si>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</si>
  <si>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</si>
  <si>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</si>
  <si>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</si>
  <si>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</si>
  <si>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</si>
  <si>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</si>
  <si>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</si>
  <si>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</si>
  <si>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</si>
  <si>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</si>
  <si>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</si>
  <si>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</si>
  <si>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</si>
  <si>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</si>
  <si>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</si>
  <si>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</si>
  <si>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</si>
  <si>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</si>
  <si>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</si>
  <si>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</si>
  <si>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</si>
  <si>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</si>
  <si>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</si>
  <si>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</si>
  <si>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</si>
  <si>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</si>
  <si>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</si>
  <si>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</si>
  <si>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</si>
  <si>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</si>
  <si>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</si>
  <si>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</si>
  <si>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</si>
  <si>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</si>
  <si>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</si>
  <si>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</si>
  <si>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</si>
  <si>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</si>
  <si>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</si>
  <si>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</si>
  <si>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</si>
  <si>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</si>
  <si>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</si>
  <si>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</si>
  <si>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</si>
  <si>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</si>
  <si>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</si>
  <si>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</si>
  <si>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</si>
  <si>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</si>
  <si>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</si>
  <si>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</si>
  <si>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</si>
  <si>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</si>
  <si>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</si>
  <si>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</si>
  <si>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</si>
  <si>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</si>
  <si>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</si>
  <si>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</si>
  <si>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</si>
  <si>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</si>
  <si>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</si>
  <si>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</si>
  <si>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</si>
  <si>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</si>
  <si>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</si>
  <si>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</si>
  <si>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</si>
  <si>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</si>
  <si>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</si>
  <si>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</si>
  <si>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</si>
  <si>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</si>
  <si>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</si>
  <si>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</si>
  <si>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</si>
  <si>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</si>
  <si>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</si>
  <si>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</si>
  <si>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</si>
  <si>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</si>
  <si>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</si>
  <si>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</si>
  <si>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</si>
  <si>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</si>
  <si>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</si>
  <si>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</si>
  <si>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</si>
  <si>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</si>
  <si>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</si>
  <si>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</si>
  <si>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</si>
  <si>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</si>
  <si>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</si>
  <si>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</si>
  <si>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</si>
  <si>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</si>
  <si>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</si>
  <si>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</si>
  <si>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</si>
  <si>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</si>
  <si>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</si>
  <si>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</si>
  <si>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</si>
  <si>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</si>
  <si>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</si>
  <si>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</si>
  <si>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</si>
  <si>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</si>
  <si>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</si>
  <si>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</si>
  <si>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</si>
  <si>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</si>
  <si>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</si>
  <si>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</si>
  <si>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</si>
  <si>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</si>
  <si>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</si>
  <si>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</si>
  <si>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</si>
  <si>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</si>
  <si>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</si>
  <si>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R-4043-2018</t>
  </si>
  <si>
    <t>Option consommateurs</t>
  </si>
  <si>
    <t>Non</t>
  </si>
  <si>
    <t>N/A</t>
  </si>
  <si>
    <t>Éric David</t>
  </si>
  <si>
    <t>Externe</t>
  </si>
  <si>
    <t>800, rue du Square Victoria, Bureau 720, Montréal, Québec, H4Z 1A1</t>
  </si>
  <si>
    <t>Jules Bélanger</t>
  </si>
  <si>
    <t>Interne</t>
  </si>
  <si>
    <t>50, rue Ste-Catherine Ouest, Bureau 440, Montréal, Québec, H2X 3V4</t>
  </si>
  <si>
    <t>Aspect 2 - Juin 2018 - Avril 2019</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</si>
</sst>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00\ &quot;$&quot;"/>
    <numFmt numFmtId="173" formatCode="#,##0\ _$"/>
    <numFmt numFmtId="174" formatCode="0.0"/>
    <numFmt numFmtId="175" formatCode="#,##0.00\ _$"/>
    <numFmt numFmtId="176" formatCode="yyyy/mm/dd;@"/>
    <numFmt numFmtId="177" formatCode="#,##0.0\ _$"/>
    <numFmt numFmtId="178"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2"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9" fontId="22" fillId="36" borderId="46" xfId="0" applyNumberFormat="1" applyFont="1" applyFill="1" applyBorder="1" applyAlignment="1" applyProtection="1">
      <alignment horizontal="left" vertical="center"/>
      <protection/>
    </xf>
    <xf numFmtId="169"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9" fontId="7" fillId="36" borderId="10" xfId="0" applyNumberFormat="1" applyFont="1" applyFill="1" applyBorder="1" applyAlignment="1" applyProtection="1">
      <alignment vertical="center" wrapText="1"/>
      <protection/>
    </xf>
    <xf numFmtId="169" fontId="7" fillId="36" borderId="52" xfId="0" applyNumberFormat="1" applyFont="1" applyFill="1" applyBorder="1" applyAlignment="1" applyProtection="1">
      <alignment vertical="center" wrapText="1"/>
      <protection/>
    </xf>
    <xf numFmtId="169"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9" fontId="22" fillId="36" borderId="54" xfId="0" applyNumberFormat="1" applyFont="1" applyFill="1" applyBorder="1" applyAlignment="1" applyProtection="1">
      <alignment horizontal="left" vertical="center"/>
      <protection/>
    </xf>
    <xf numFmtId="169" fontId="7" fillId="36" borderId="55" xfId="0" applyNumberFormat="1" applyFont="1" applyFill="1" applyBorder="1" applyAlignment="1" applyProtection="1">
      <alignment vertical="center" wrapText="1"/>
      <protection/>
    </xf>
    <xf numFmtId="169"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2" fontId="7" fillId="36" borderId="45" xfId="0" applyNumberFormat="1" applyFont="1" applyFill="1" applyBorder="1" applyAlignment="1" applyProtection="1">
      <alignment horizontal="right" vertical="center"/>
      <protection/>
    </xf>
    <xf numFmtId="172"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2" fontId="7" fillId="36" borderId="20" xfId="0" applyNumberFormat="1" applyFont="1" applyFill="1" applyBorder="1" applyAlignment="1" applyProtection="1">
      <alignment horizontal="right" vertical="center" wrapText="1"/>
      <protection/>
    </xf>
    <xf numFmtId="172" fontId="7" fillId="36" borderId="30" xfId="0" applyNumberFormat="1" applyFont="1" applyFill="1" applyBorder="1" applyAlignment="1" applyProtection="1">
      <alignment horizontal="right" vertical="center" wrapText="1"/>
      <protection/>
    </xf>
    <xf numFmtId="172" fontId="7" fillId="36" borderId="21" xfId="0" applyNumberFormat="1" applyFont="1" applyFill="1" applyBorder="1" applyAlignment="1" applyProtection="1">
      <alignment vertical="center" wrapText="1"/>
      <protection/>
    </xf>
    <xf numFmtId="172" fontId="7" fillId="36" borderId="26" xfId="0" applyNumberFormat="1" applyFont="1" applyFill="1" applyBorder="1" applyAlignment="1" applyProtection="1">
      <alignment vertical="center" wrapText="1"/>
      <protection/>
    </xf>
    <xf numFmtId="172" fontId="7" fillId="36" borderId="27" xfId="0" applyNumberFormat="1" applyFont="1" applyFill="1" applyBorder="1" applyAlignment="1" applyProtection="1">
      <alignment vertical="center" wrapText="1"/>
      <protection/>
    </xf>
    <xf numFmtId="172" fontId="7" fillId="36" borderId="24" xfId="0" applyNumberFormat="1" applyFont="1" applyFill="1" applyBorder="1" applyAlignment="1" applyProtection="1">
      <alignment horizontal="right" vertical="center" wrapText="1"/>
      <protection/>
    </xf>
    <xf numFmtId="172"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169" fontId="80" fillId="0" borderId="24" xfId="0" applyNumberFormat="1" applyFont="1" applyFill="1" applyBorder="1" applyAlignment="1" applyProtection="1">
      <alignment horizontal="left" vertical="center" indent="1"/>
      <protection locked="0"/>
    </xf>
    <xf numFmtId="169"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170" fontId="81" fillId="0" borderId="48" xfId="0" applyNumberFormat="1" applyFont="1" applyBorder="1" applyAlignment="1" applyProtection="1">
      <alignment vertical="center" wrapText="1"/>
      <protection locked="0"/>
    </xf>
    <xf numFmtId="170"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2" fontId="13" fillId="38" borderId="16" xfId="0" applyNumberFormat="1" applyFont="1" applyFill="1" applyBorder="1" applyAlignment="1" applyProtection="1">
      <alignment horizontal="right" wrapText="1"/>
      <protection/>
    </xf>
    <xf numFmtId="172" fontId="14" fillId="40" borderId="20" xfId="0" applyNumberFormat="1" applyFont="1" applyFill="1" applyBorder="1" applyAlignment="1" applyProtection="1">
      <alignment horizontal="right" vertical="center"/>
      <protection/>
    </xf>
    <xf numFmtId="172"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7" fontId="27" fillId="40" borderId="70"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78" fontId="14" fillId="40" borderId="18" xfId="57"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170"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170"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170"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2" fontId="82" fillId="0" borderId="20" xfId="0" applyNumberFormat="1" applyFont="1" applyBorder="1" applyAlignment="1" applyProtection="1">
      <alignment horizontal="right" vertical="center" wrapText="1"/>
      <protection locked="0"/>
    </xf>
    <xf numFmtId="172" fontId="82" fillId="0" borderId="73" xfId="0" applyNumberFormat="1" applyFont="1" applyBorder="1" applyAlignment="1" applyProtection="1">
      <alignment vertical="center" wrapText="1"/>
      <protection locked="0"/>
    </xf>
    <xf numFmtId="172" fontId="82" fillId="0" borderId="35"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horizontal="right" vertical="center" wrapText="1"/>
      <protection locked="0"/>
    </xf>
    <xf numFmtId="172"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73" fontId="82" fillId="0" borderId="24" xfId="0" applyNumberFormat="1" applyFont="1" applyFill="1" applyBorder="1" applyAlignment="1" applyProtection="1">
      <alignment horizontal="center" vertical="center" wrapText="1"/>
      <protection locked="0"/>
    </xf>
    <xf numFmtId="170" fontId="82" fillId="0" borderId="24" xfId="0" applyNumberFormat="1" applyFont="1" applyBorder="1" applyAlignment="1" applyProtection="1">
      <alignment vertical="center" wrapText="1"/>
      <protection locked="0"/>
    </xf>
    <xf numFmtId="170" fontId="82" fillId="0" borderId="35" xfId="0" applyNumberFormat="1" applyFont="1" applyBorder="1" applyAlignment="1" applyProtection="1">
      <alignment vertical="center" wrapText="1"/>
      <protection locked="0"/>
    </xf>
    <xf numFmtId="173" fontId="82" fillId="0" borderId="20" xfId="0" applyNumberFormat="1" applyFont="1" applyFill="1" applyBorder="1" applyAlignment="1" applyProtection="1">
      <alignment horizontal="center" vertical="center" wrapText="1"/>
      <protection locked="0"/>
    </xf>
    <xf numFmtId="173" fontId="82" fillId="0" borderId="35" xfId="0" applyNumberFormat="1" applyFont="1" applyFill="1" applyBorder="1" applyAlignment="1" applyProtection="1">
      <alignment horizontal="center" vertical="center" wrapText="1"/>
      <protection locked="0"/>
    </xf>
    <xf numFmtId="173"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6" fontId="82" fillId="0" borderId="12" xfId="0" applyNumberFormat="1" applyFont="1" applyBorder="1" applyAlignment="1" applyProtection="1">
      <alignment horizontal="center" vertical="center"/>
      <protection locked="0"/>
    </xf>
    <xf numFmtId="174"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170" fontId="82" fillId="0" borderId="46" xfId="0" applyNumberFormat="1" applyFont="1" applyBorder="1" applyAlignment="1" applyProtection="1">
      <alignment horizontal="center" vertical="center"/>
      <protection locked="0"/>
    </xf>
    <xf numFmtId="170" fontId="82" fillId="0" borderId="25" xfId="0" applyNumberFormat="1" applyFont="1" applyBorder="1" applyAlignment="1" applyProtection="1">
      <alignment horizontal="center" vertical="center"/>
      <protection/>
    </xf>
    <xf numFmtId="176" fontId="82" fillId="0" borderId="53" xfId="0" applyNumberFormat="1" applyFont="1" applyBorder="1" applyAlignment="1" applyProtection="1">
      <alignment horizontal="center" vertical="center"/>
      <protection locked="0"/>
    </xf>
    <xf numFmtId="174"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71" fontId="82" fillId="0" borderId="54" xfId="0" applyNumberFormat="1" applyFont="1" applyBorder="1" applyAlignment="1" applyProtection="1">
      <alignment horizontal="center" vertical="center"/>
      <protection locked="0"/>
    </xf>
    <xf numFmtId="171" fontId="82" fillId="0" borderId="11" xfId="0" applyNumberFormat="1" applyFont="1" applyBorder="1" applyAlignment="1" applyProtection="1">
      <alignment horizontal="center" vertical="center"/>
      <protection/>
    </xf>
    <xf numFmtId="176" fontId="82" fillId="0" borderId="32" xfId="0" applyNumberFormat="1" applyFont="1" applyBorder="1" applyAlignment="1" applyProtection="1">
      <alignment horizontal="center" vertical="center"/>
      <protection locked="0"/>
    </xf>
    <xf numFmtId="174"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2" fontId="13" fillId="41" borderId="15" xfId="0" applyNumberFormat="1" applyFont="1" applyFill="1" applyBorder="1" applyAlignment="1">
      <alignment horizontal="right" vertical="center"/>
    </xf>
    <xf numFmtId="172"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5"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170"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9" fontId="80" fillId="0" borderId="74" xfId="0" applyNumberFormat="1" applyFont="1" applyFill="1" applyBorder="1" applyAlignment="1" applyProtection="1">
      <alignment horizontal="left" vertical="center" wrapText="1" indent="1"/>
      <protection locked="0"/>
    </xf>
    <xf numFmtId="169" fontId="80" fillId="0" borderId="75" xfId="0" applyNumberFormat="1" applyFont="1" applyFill="1" applyBorder="1" applyAlignment="1" applyProtection="1">
      <alignment horizontal="left" vertical="center" wrapText="1" indent="1"/>
      <protection locked="0"/>
    </xf>
    <xf numFmtId="169"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69"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9"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69"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9"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9"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170" fontId="7" fillId="33" borderId="82" xfId="44"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9"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9"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9"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9"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
      <selection activeCell="C19" sqref="C19"/>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193</v>
      </c>
      <c r="E5" s="4"/>
      <c r="F5" s="4"/>
      <c r="G5" s="4"/>
      <c r="H5" s="4"/>
      <c r="I5" s="4"/>
      <c r="J5" s="4"/>
      <c r="K5" s="4"/>
      <c r="L5" s="4"/>
      <c r="M5" s="4"/>
      <c r="N5" s="4"/>
      <c r="O5" s="4"/>
      <c r="P5" s="4"/>
    </row>
    <row r="6" spans="1:16" ht="18.75" customHeight="1">
      <c r="A6" s="178" t="s">
        <v>1</v>
      </c>
      <c r="B6" s="316" t="s">
        <v>184</v>
      </c>
      <c r="C6" s="317"/>
      <c r="D6" s="318"/>
      <c r="E6" s="4"/>
      <c r="F6" s="4"/>
      <c r="G6" s="4"/>
      <c r="H6" s="4"/>
      <c r="I6" s="4"/>
      <c r="J6" s="4"/>
      <c r="K6" s="4"/>
      <c r="L6" s="4"/>
      <c r="M6" s="4"/>
      <c r="N6" s="4"/>
      <c r="O6" s="4"/>
      <c r="P6" s="4"/>
    </row>
    <row r="7" spans="1:16" ht="18.75" customHeight="1">
      <c r="A7" s="319" t="s">
        <v>96</v>
      </c>
      <c r="B7" s="320"/>
      <c r="C7" s="321"/>
      <c r="D7" s="187" t="s">
        <v>185</v>
      </c>
      <c r="E7" s="4"/>
      <c r="F7" s="4"/>
      <c r="G7" s="4"/>
      <c r="H7" s="4"/>
      <c r="I7" s="4"/>
      <c r="J7" s="4"/>
      <c r="K7" s="4"/>
      <c r="L7" s="4"/>
      <c r="M7" s="4"/>
      <c r="N7" s="4"/>
      <c r="O7" s="4"/>
      <c r="P7" s="4"/>
    </row>
    <row r="8" spans="1:16" ht="18.75" customHeight="1">
      <c r="A8" s="319" t="s">
        <v>169</v>
      </c>
      <c r="B8" s="322"/>
      <c r="C8" s="323"/>
      <c r="D8" s="188">
        <v>0.5</v>
      </c>
      <c r="E8" s="4"/>
      <c r="F8" s="4"/>
      <c r="G8" s="4"/>
      <c r="H8" s="4"/>
      <c r="I8" s="4"/>
      <c r="J8" s="4"/>
      <c r="K8" s="4"/>
      <c r="L8" s="4"/>
      <c r="M8" s="4"/>
      <c r="N8" s="4"/>
      <c r="O8" s="4"/>
      <c r="P8" s="4"/>
    </row>
    <row r="9" spans="1:16" ht="18.75" customHeight="1">
      <c r="A9" s="324" t="s">
        <v>168</v>
      </c>
      <c r="B9" s="325"/>
      <c r="C9" s="326"/>
      <c r="D9" s="189" t="s">
        <v>186</v>
      </c>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187</v>
      </c>
      <c r="B12" s="191">
        <v>28</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v>10</v>
      </c>
      <c r="C17" s="191" t="s">
        <v>191</v>
      </c>
      <c r="D17" s="192" t="s">
        <v>192</v>
      </c>
      <c r="E17" s="9"/>
      <c r="F17" s="4"/>
      <c r="G17" s="4"/>
      <c r="H17" s="4"/>
      <c r="I17" s="4"/>
      <c r="J17" s="4"/>
      <c r="K17" s="4"/>
      <c r="L17" s="4"/>
      <c r="M17" s="4"/>
      <c r="N17" s="4"/>
      <c r="O17" s="4"/>
      <c r="P17" s="4"/>
    </row>
    <row r="18" spans="1:16" ht="27" customHeight="1">
      <c r="A18" s="193"/>
      <c r="B18" s="194"/>
      <c r="C18" s="194"/>
      <c r="D18" s="195"/>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c r="B22" s="312" t="s">
        <v>17</v>
      </c>
      <c r="C22" s="312" t="s">
        <v>17</v>
      </c>
      <c r="D22" s="201"/>
      <c r="E22" s="9"/>
      <c r="F22" s="4"/>
      <c r="G22" s="4"/>
      <c r="H22" s="4"/>
      <c r="I22" s="4"/>
      <c r="J22" s="4"/>
      <c r="K22" s="4"/>
      <c r="L22" s="4"/>
      <c r="M22" s="4"/>
      <c r="N22" s="4"/>
      <c r="O22" s="4"/>
      <c r="P22" s="4"/>
    </row>
    <row r="23" spans="1:16" ht="27" customHeight="1">
      <c r="A23" s="200"/>
      <c r="B23" s="313"/>
      <c r="C23" s="313"/>
      <c r="D23" s="202"/>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c r="B25" s="312" t="s">
        <v>17</v>
      </c>
      <c r="C25" s="205"/>
      <c r="D25" s="201"/>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tabSelected="1" zoomScalePageLayoutView="0" workbookViewId="0" topLeftCell="A19">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R-4043-2018</v>
      </c>
      <c r="C4" s="210" t="s">
        <v>16</v>
      </c>
      <c r="D4" s="127" t="str">
        <f>Identification!D5</f>
        <v>Aspect 2 - Juin 2018 - Avril 2019</v>
      </c>
      <c r="E4" s="11"/>
      <c r="F4" s="4"/>
      <c r="G4" s="4"/>
      <c r="H4" s="4"/>
      <c r="I4" s="4"/>
      <c r="J4" s="4"/>
      <c r="K4" s="4"/>
      <c r="L4" s="4"/>
      <c r="M4" s="4"/>
      <c r="N4" s="4"/>
      <c r="O4" s="4"/>
      <c r="P4" s="4"/>
    </row>
    <row r="5" spans="1:16" ht="26.25" customHeight="1">
      <c r="A5" s="178" t="s">
        <v>1</v>
      </c>
      <c r="B5" s="347" t="str">
        <f>Identification!B6:D6</f>
        <v>Option consommateurs</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83</v>
      </c>
      <c r="C9" s="304">
        <f>Honoraires!D14</f>
        <v>30.75</v>
      </c>
      <c r="D9" s="128">
        <f>Honoraires!H14</f>
        <v>29006.25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108</v>
      </c>
      <c r="C11" s="304">
        <f>Honoraires!D20</f>
        <v>48</v>
      </c>
      <c r="D11" s="128">
        <f>Honoraires!H20</f>
        <v>11700</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0</v>
      </c>
      <c r="C13" s="304">
        <f>Honoraires!D24</f>
        <v>0</v>
      </c>
      <c r="D13" s="128">
        <f>Honoraires!H24</f>
        <v>0</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0</v>
      </c>
      <c r="C15" s="304">
        <f>Honoraires!D28</f>
        <v>0</v>
      </c>
      <c r="D15" s="128">
        <f>Honoraires!H28</f>
        <v>0</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191</v>
      </c>
      <c r="C19" s="246">
        <f>C9+C11+C13+C15+C17</f>
        <v>78.8</v>
      </c>
      <c r="D19" s="247">
        <f>D9+D11+D13+D15+D17</f>
        <v>40706.25</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1221.19</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1221.19</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800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42727.44</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v>38021.27</v>
      </c>
      <c r="D37" s="250">
        <f>ROUND((D33-C37)/C37,4)</f>
        <v>0.124</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4">
      <selection activeCell="C11" sqref="C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R-4043-2018</v>
      </c>
      <c r="D4" s="380" t="s">
        <v>16</v>
      </c>
      <c r="E4" s="381"/>
      <c r="F4" s="375" t="str">
        <f>Identification!D5</f>
        <v>Aspect 2 - Juin 2018 - Avril 2019</v>
      </c>
      <c r="G4" s="376"/>
      <c r="H4" s="377"/>
      <c r="I4" s="11"/>
      <c r="J4" s="11"/>
      <c r="K4" s="11"/>
      <c r="L4" s="11"/>
      <c r="M4" s="11"/>
      <c r="N4" s="11"/>
      <c r="O4" s="11"/>
      <c r="P4" s="11"/>
      <c r="Q4" s="11"/>
    </row>
    <row r="5" spans="1:17" ht="26.25" customHeight="1">
      <c r="A5" s="132" t="s">
        <v>1</v>
      </c>
      <c r="B5" s="133"/>
      <c r="C5" s="347" t="str">
        <f>Identification!B6</f>
        <v>Option consommateurs</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Éric David</v>
      </c>
      <c r="C10" s="251">
        <v>83</v>
      </c>
      <c r="D10" s="251">
        <v>30.75</v>
      </c>
      <c r="E10" s="252">
        <v>255</v>
      </c>
      <c r="F10" s="171">
        <f>ROUND(((D10*E10)+(C10*E10)),2)</f>
        <v>29006.25</v>
      </c>
      <c r="G10" s="258"/>
      <c r="H10" s="168">
        <f>ROUND(F10+G10,2)</f>
        <v>29006.25</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83</v>
      </c>
      <c r="D14" s="160">
        <f>SUM(D10:D13)</f>
        <v>30.75</v>
      </c>
      <c r="E14" s="369"/>
      <c r="F14" s="161">
        <f>F10+F11+F12+F13</f>
        <v>29006.25</v>
      </c>
      <c r="G14" s="161">
        <f>G10+G11+G12+G13</f>
        <v>0</v>
      </c>
      <c r="H14" s="162">
        <f>ROUND(F14+G14,2)</f>
        <v>29006.25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Jules Bélanger</v>
      </c>
      <c r="C16" s="251">
        <v>108</v>
      </c>
      <c r="D16" s="251">
        <v>48</v>
      </c>
      <c r="E16" s="252">
        <v>75</v>
      </c>
      <c r="F16" s="171">
        <f>ROUND(((D16*E16)+(C16*E16)),2)</f>
        <v>11700</v>
      </c>
      <c r="G16" s="258"/>
      <c r="H16" s="168">
        <f>ROUND(F16+G16,2)</f>
        <v>11700</v>
      </c>
      <c r="I16" s="11"/>
      <c r="J16" s="11"/>
      <c r="K16" s="11"/>
      <c r="L16" s="11"/>
      <c r="M16" s="11"/>
      <c r="N16" s="11"/>
      <c r="O16" s="11"/>
      <c r="P16" s="11"/>
      <c r="Q16" s="11"/>
    </row>
    <row r="17" spans="1:17" ht="20.25" customHeight="1">
      <c r="A17" s="372"/>
      <c r="B17" s="148">
        <f>Identification!A18</f>
        <v>0</v>
      </c>
      <c r="C17" s="253"/>
      <c r="D17" s="253"/>
      <c r="E17" s="254"/>
      <c r="F17" s="172">
        <f>ROUND(((D17*E17)+(C17*E17)),2)</f>
        <v>0</v>
      </c>
      <c r="G17" s="259"/>
      <c r="H17" s="169">
        <f>ROUND(F17+G17,2)</f>
        <v>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108</v>
      </c>
      <c r="D20" s="160">
        <f>SUM(D16:D19)</f>
        <v>48</v>
      </c>
      <c r="E20" s="369"/>
      <c r="F20" s="161">
        <f>F16+F17+F18+F19</f>
        <v>11700</v>
      </c>
      <c r="G20" s="161">
        <f>G16+G17+G18+G19</f>
        <v>0</v>
      </c>
      <c r="H20" s="162">
        <f>ROUND(F20+G20,2)</f>
        <v>11700</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f>Identification!A22</f>
        <v>0</v>
      </c>
      <c r="C22" s="251"/>
      <c r="D22" s="251"/>
      <c r="E22" s="252"/>
      <c r="F22" s="171">
        <f>ROUND(((D22*E22)+(C22*E22)),2)</f>
        <v>0</v>
      </c>
      <c r="G22" s="258"/>
      <c r="H22" s="168">
        <f>ROUND(F22+G22,2)</f>
        <v>0</v>
      </c>
      <c r="I22" s="11"/>
      <c r="J22" s="11"/>
      <c r="K22" s="11"/>
      <c r="L22" s="11"/>
      <c r="M22" s="11"/>
      <c r="N22" s="11"/>
      <c r="O22" s="11"/>
      <c r="P22" s="11"/>
      <c r="Q22" s="11"/>
    </row>
    <row r="23" spans="1:17" ht="20.25" customHeight="1">
      <c r="A23" s="372"/>
      <c r="B23" s="158">
        <f>Identification!A23</f>
        <v>0</v>
      </c>
      <c r="C23" s="255"/>
      <c r="D23" s="255"/>
      <c r="E23" s="256"/>
      <c r="F23" s="167">
        <f>ROUND(((D23*E23)+(C23*E23)),2)</f>
        <v>0</v>
      </c>
      <c r="G23" s="262"/>
      <c r="H23" s="170">
        <f>ROUND(F23+G23,2)</f>
        <v>0</v>
      </c>
      <c r="I23" s="11"/>
      <c r="J23" s="11"/>
      <c r="K23" s="11"/>
      <c r="L23" s="11"/>
      <c r="M23" s="11"/>
      <c r="N23" s="11"/>
      <c r="O23" s="11"/>
      <c r="P23" s="11"/>
      <c r="Q23" s="11"/>
    </row>
    <row r="24" spans="1:17" ht="20.25" customHeight="1">
      <c r="A24" s="373"/>
      <c r="B24" s="159" t="s">
        <v>18</v>
      </c>
      <c r="C24" s="173">
        <f>SUM(C22:C23)</f>
        <v>0</v>
      </c>
      <c r="D24" s="173">
        <f>SUM(D22:D23)</f>
        <v>0</v>
      </c>
      <c r="E24" s="369"/>
      <c r="F24" s="161">
        <f>F22+F23</f>
        <v>0</v>
      </c>
      <c r="G24" s="161">
        <f>G22+G23</f>
        <v>0</v>
      </c>
      <c r="H24" s="162">
        <f>ROUND(F24+G24,2)</f>
        <v>0</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f>Identification!A25</f>
        <v>0</v>
      </c>
      <c r="C26" s="251"/>
      <c r="D26" s="251"/>
      <c r="E26" s="252"/>
      <c r="F26" s="171">
        <f>ROUND(((D26*E26)+(C26*E26)),2)</f>
        <v>0</v>
      </c>
      <c r="G26" s="258"/>
      <c r="H26" s="168">
        <f>ROUND(F26+G26,2)</f>
        <v>0</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0</v>
      </c>
      <c r="D28" s="160">
        <f>SUM(D26:D27)</f>
        <v>0</v>
      </c>
      <c r="E28" s="369"/>
      <c r="F28" s="161">
        <f>F26+F27</f>
        <v>0</v>
      </c>
      <c r="G28" s="161">
        <f>G26+G27</f>
        <v>0</v>
      </c>
      <c r="H28" s="162">
        <f>ROUND(F28+G28,2)</f>
        <v>0</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40706.25</v>
      </c>
      <c r="G32" s="243">
        <f>G14+G20+G24+G28+G30</f>
        <v>0</v>
      </c>
      <c r="H32" s="244">
        <f>H14+H20+H24+H28+H30</f>
        <v>40706.25</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8" t="s">
        <v>171</v>
      </c>
      <c r="B3" s="399"/>
      <c r="C3" s="399"/>
      <c r="D3" s="399"/>
      <c r="E3" s="400"/>
      <c r="F3" s="400"/>
      <c r="G3" s="11"/>
      <c r="H3" s="11"/>
      <c r="I3" s="11"/>
      <c r="J3" s="11"/>
      <c r="K3" s="11"/>
      <c r="L3" s="11"/>
      <c r="M3" s="11"/>
      <c r="N3" s="11"/>
      <c r="O3" s="11"/>
      <c r="P3" s="11"/>
    </row>
    <row r="4" spans="1:16" ht="26.25" customHeight="1">
      <c r="A4" s="3" t="s">
        <v>0</v>
      </c>
      <c r="B4" s="126" t="str">
        <f>Identification!B5</f>
        <v>R-4043-2018</v>
      </c>
      <c r="C4" s="401" t="s">
        <v>16</v>
      </c>
      <c r="D4" s="402"/>
      <c r="E4" s="403" t="str">
        <f>Identification!D5</f>
        <v>Aspect 2 - Juin 2018 - Avril 2019</v>
      </c>
      <c r="F4" s="404"/>
      <c r="G4" s="11"/>
      <c r="H4" s="11"/>
      <c r="I4" s="11"/>
      <c r="J4" s="11"/>
      <c r="K4" s="11"/>
      <c r="L4" s="11"/>
      <c r="M4" s="11"/>
      <c r="N4" s="11"/>
      <c r="O4" s="11"/>
      <c r="P4" s="11"/>
    </row>
    <row r="5" spans="1:16" ht="26.25" customHeight="1">
      <c r="A5" s="10" t="s">
        <v>1</v>
      </c>
      <c r="B5" s="405" t="str">
        <f>Identification!B6:D6</f>
        <v>Option consommateurs</v>
      </c>
      <c r="C5" s="406"/>
      <c r="D5" s="406"/>
      <c r="E5" s="406"/>
      <c r="F5" s="407"/>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394" t="s">
        <v>104</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8" t="s">
        <v>10</v>
      </c>
      <c r="C11" s="59"/>
      <c r="D11" s="266"/>
      <c r="E11" s="266"/>
      <c r="F11" s="37">
        <f>ROUND(D11+E11,2)</f>
        <v>0</v>
      </c>
      <c r="G11" s="11"/>
      <c r="H11" s="11"/>
      <c r="I11" s="11"/>
      <c r="J11" s="11"/>
      <c r="K11" s="11"/>
      <c r="L11" s="11"/>
      <c r="M11" s="11"/>
      <c r="N11" s="11"/>
      <c r="O11" s="11"/>
      <c r="P11" s="11"/>
    </row>
    <row r="12" spans="1:16" ht="27" customHeight="1">
      <c r="A12" s="44" t="s">
        <v>11</v>
      </c>
      <c r="B12" s="409"/>
      <c r="C12" s="60"/>
      <c r="D12" s="266"/>
      <c r="E12" s="266"/>
      <c r="F12" s="37">
        <f>ROUND(D12+E12,2)</f>
        <v>0</v>
      </c>
      <c r="G12" s="11"/>
      <c r="H12" s="11"/>
      <c r="I12" s="11"/>
      <c r="J12" s="11"/>
      <c r="K12" s="11"/>
      <c r="L12" s="11"/>
      <c r="M12" s="11"/>
      <c r="N12" s="11"/>
      <c r="O12" s="11"/>
      <c r="P12" s="11"/>
    </row>
    <row r="13" spans="1:16" ht="26.25" customHeight="1">
      <c r="A13" s="45" t="s">
        <v>12</v>
      </c>
      <c r="B13" s="410"/>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13" t="s">
        <v>86</v>
      </c>
      <c r="B21" s="414"/>
      <c r="C21" s="414"/>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13" t="s">
        <v>87</v>
      </c>
      <c r="B27" s="414"/>
      <c r="C27" s="414"/>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11" t="s">
        <v>160</v>
      </c>
      <c r="B30" s="412"/>
      <c r="C30" s="412"/>
      <c r="D30" s="412"/>
      <c r="E30" s="412"/>
      <c r="F30" s="412"/>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C12" sqref="C12"/>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8" t="s">
        <v>171</v>
      </c>
      <c r="B3" s="399"/>
      <c r="C3" s="399"/>
      <c r="D3" s="399"/>
      <c r="E3" s="400"/>
      <c r="F3" s="400"/>
      <c r="G3" s="400"/>
      <c r="H3" s="11"/>
      <c r="I3" s="4"/>
      <c r="J3" s="4"/>
      <c r="K3" s="4"/>
      <c r="L3" s="4"/>
      <c r="M3" s="4"/>
      <c r="N3" s="4"/>
      <c r="O3" s="4"/>
      <c r="P3" s="4"/>
    </row>
    <row r="4" spans="1:16" ht="26.25" customHeight="1">
      <c r="A4" s="434" t="s">
        <v>0</v>
      </c>
      <c r="B4" s="435"/>
      <c r="C4" s="126" t="str">
        <f>Identification!B5</f>
        <v>R-4043-2018</v>
      </c>
      <c r="D4" s="436" t="s">
        <v>16</v>
      </c>
      <c r="E4" s="437"/>
      <c r="F4" s="432" t="str">
        <f>Identification!D5</f>
        <v>Aspect 2 - Juin 2018 - Avril 2019</v>
      </c>
      <c r="G4" s="433"/>
      <c r="H4" s="11"/>
      <c r="I4" s="4"/>
      <c r="J4" s="4"/>
      <c r="K4" s="4"/>
      <c r="L4" s="4"/>
      <c r="M4" s="4"/>
      <c r="N4" s="4"/>
      <c r="O4" s="4"/>
      <c r="P4" s="4"/>
    </row>
    <row r="5" spans="1:16" ht="26.25" customHeight="1">
      <c r="A5" s="424" t="s">
        <v>1</v>
      </c>
      <c r="B5" s="425"/>
      <c r="C5" s="426" t="str">
        <f>Identification!B6</f>
        <v>Option consommateurs</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v>43307</v>
      </c>
      <c r="B9" s="273">
        <v>4</v>
      </c>
      <c r="C9" s="274" t="s">
        <v>190</v>
      </c>
      <c r="D9" s="275" t="s">
        <v>191</v>
      </c>
      <c r="E9" s="276">
        <v>800</v>
      </c>
      <c r="F9" s="276"/>
      <c r="G9" s="277">
        <f>SUM(E9:F9)</f>
        <v>800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800</v>
      </c>
      <c r="F20" s="301">
        <f>SUM(F9:F19)</f>
        <v>0</v>
      </c>
      <c r="G20" s="302">
        <f>SUM(G9:G19)</f>
        <v>800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C5" sqref="C5:H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R-4043-2018</v>
      </c>
      <c r="E2" s="452"/>
      <c r="F2" s="452"/>
      <c r="G2" s="452"/>
      <c r="H2" s="453"/>
      <c r="I2" s="453"/>
      <c r="J2" s="83"/>
      <c r="K2" s="93"/>
      <c r="L2" s="93"/>
      <c r="M2" s="93"/>
      <c r="N2" s="93"/>
      <c r="O2" s="93"/>
      <c r="P2" s="93"/>
    </row>
    <row r="3" spans="1:16" ht="21.75" customHeight="1">
      <c r="A3" s="82" t="s">
        <v>1</v>
      </c>
      <c r="B3" s="82"/>
      <c r="C3" s="94"/>
      <c r="D3" s="451" t="str">
        <f>Identification!B6</f>
        <v>Option consommateurs</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c r="C12" s="454"/>
      <c r="D12" s="454"/>
      <c r="E12" s="454"/>
      <c r="F12" s="87" t="s">
        <v>129</v>
      </c>
      <c r="G12" s="112"/>
      <c r="H12" s="112"/>
      <c r="I12" s="82"/>
      <c r="J12" s="82"/>
      <c r="K12" s="98"/>
      <c r="L12" s="98"/>
      <c r="M12" s="98"/>
      <c r="N12" s="98"/>
      <c r="O12" s="98"/>
      <c r="P12" s="98"/>
    </row>
    <row r="13" spans="1:16" ht="21" customHeight="1">
      <c r="A13" s="78" t="s">
        <v>130</v>
      </c>
      <c r="B13" s="91"/>
      <c r="C13" s="88" t="s">
        <v>131</v>
      </c>
      <c r="D13" s="113"/>
      <c r="E13" s="457"/>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d'OC - Aspect 2</dc:subject>
  <dc:creator>Bouthillette, Annie</dc:creator>
  <cp:keywords/>
  <dc:description/>
  <cp:lastModifiedBy>Jules Bélanger</cp:lastModifiedBy>
  <cp:lastPrinted>2009-07-03T19:42:58Z</cp:lastPrinted>
  <dcterms:created xsi:type="dcterms:W3CDTF">2003-06-11T13:22:16Z</dcterms:created>
  <dcterms:modified xsi:type="dcterms:W3CDTF">2019-05-31T14:48:27Z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630</vt:lpwstr>
  </property>
  <property fmtid="{D5CDD505-2E9C-101B-9397-08002B2CF9AE}" pid="11" name="Deposa">
    <vt:lpwstr>162</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4451400.00000000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104</vt:lpwstr>
  </property>
  <property fmtid="{D5CDD505-2E9C-101B-9397-08002B2CF9AE}" pid="19" name="Suj">
    <vt:lpwstr>Demande de remboursement de frais d'OC - Aspect 2</vt:lpwstr>
  </property>
  <property fmtid="{D5CDD505-2E9C-101B-9397-08002B2CF9AE}" pid="20" name="Numéroplumit">
    <vt:lpwstr>0927</vt:lpwstr>
  </property>
  <property fmtid="{D5CDD505-2E9C-101B-9397-08002B2CF9AE}" pid="21" name="Cotedepiè">
    <vt:lpwstr>C-OC-0037</vt:lpwstr>
  </property>
  <property fmtid="{D5CDD505-2E9C-101B-9397-08002B2CF9AE}" pid="22" name="Anciennomdudocume">
    <vt:lpwstr>R-4043-2018 - DPF OC - A2.xls</vt:lpwstr>
  </property>
  <property fmtid="{D5CDD505-2E9C-101B-9397-08002B2CF9AE}" pid="23" name="_dlc_Doc">
    <vt:lpwstr>W2HFWTQUJJY6-230351488-615</vt:lpwstr>
  </property>
  <property fmtid="{D5CDD505-2E9C-101B-9397-08002B2CF9AE}" pid="24" name="_dlc_DocIdItemGu">
    <vt:lpwstr>866d9427-8f04-4cd3-90b7-8151babcbf84</vt:lpwstr>
  </property>
  <property fmtid="{D5CDD505-2E9C-101B-9397-08002B2CF9AE}" pid="25" name="_dlc_DocIdU">
    <vt:lpwstr>http://s10mtlweb:8081/630/_layouts/15/DocIdRedir.aspx?ID=W2HFWTQUJJY6-230351488-615, W2HFWTQUJJY6-230351488-615</vt:lpwstr>
  </property>
  <property fmtid="{D5CDD505-2E9C-101B-9397-08002B2CF9AE}" pid="26" name="display_urn:schemas-microsoft-com:office:office#Edit">
    <vt:lpwstr>Eccles, Natalie</vt:lpwstr>
  </property>
  <property fmtid="{D5CDD505-2E9C-101B-9397-08002B2CF9AE}" pid="27" name="Cote de pié">
    <vt:lpwstr>C-OC-0037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927.000000000000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