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1005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<sst xmlns="http://schemas.openxmlformats.org/spreadsheetml/2006/main" count="272" uniqueCount="197">
  <si>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</si>
  <si>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</si>
  <si>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</si>
  <si>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</si>
  <si>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</si>
  <si>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</si>
  <si>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</si>
  <si>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</si>
  <si>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</si>
  <si>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</si>
  <si>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</si>
  <si>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</si>
  <si>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</si>
  <si>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</si>
  <si>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</si>
  <si>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</si>
  <si>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</si>
  <si>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</si>
  <si>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</si>
  <si>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</si>
  <si>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</si>
  <si>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</si>
  <si>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</si>
  <si>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</si>
  <si>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</si>
  <si>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</si>
  <si>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</si>
  <si>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</si>
  <si>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</si>
  <si>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</si>
  <si>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</si>
  <si>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</si>
  <si>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</si>
  <si>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</si>
  <si>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</si>
  <si>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</si>
  <si>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</si>
  <si>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</si>
  <si>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</si>
  <si>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</si>
  <si>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</si>
  <si>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</si>
  <si>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</si>
  <si>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</si>
  <si>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</si>
  <si>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</si>
  <si>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</si>
  <si>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</si>
  <si>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</si>
  <si>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</si>
  <si>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</si>
  <si>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</si>
  <si>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</si>
  <si>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</si>
  <si>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</si>
  <si>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</si>
  <si>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</si>
  <si>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</si>
  <si>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</si>
  <si>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</si>
  <si>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</si>
  <si>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</si>
  <si>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</si>
  <si>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</si>
  <si>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</si>
  <si>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</si>
  <si>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</si>
  <si>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</si>
  <si>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</si>
  <si>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</si>
  <si>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</si>
  <si>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</si>
  <si>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</si>
  <si>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</si>
  <si>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</si>
  <si>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</si>
  <si>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</si>
  <si>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</si>
  <si>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</si>
  <si>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</si>
  <si>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</si>
  <si>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</si>
  <si>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</si>
  <si>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</si>
  <si>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</si>
  <si>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</si>
  <si>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</si>
  <si>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</si>
  <si>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</si>
  <si>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</si>
  <si>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</si>
  <si>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</si>
  <si>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</si>
  <si>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</si>
  <si>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</si>
  <si>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</si>
  <si>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</si>
  <si>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</si>
  <si>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</si>
  <si>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</si>
  <si>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</si>
  <si>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</si>
  <si>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</si>
  <si>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</si>
  <si>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</si>
  <si>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</si>
  <si>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</si>
  <si>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</si>
  <si>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</si>
  <si>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</si>
  <si>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</si>
  <si>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</si>
  <si>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</si>
  <si>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</si>
  <si>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</si>
  <si>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</si>
  <si>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</si>
  <si>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</si>
  <si>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</si>
  <si>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</si>
  <si>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</si>
  <si>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</si>
  <si>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</si>
  <si>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</si>
  <si>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</si>
  <si>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</si>
  <si>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</si>
  <si>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</si>
  <si>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</si>
  <si>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</si>
  <si>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</si>
  <si>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</si>
  <si>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</si>
  <si>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</si>
  <si>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</si>
  <si>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</si>
  <si>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</si>
  <si>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</si>
  <si>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</si>
  <si>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</si>
  <si>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</si>
  <si>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</si>
  <si>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</si>
  <si>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</si>
  <si>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</si>
  <si>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</si>
  <si>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</si>
  <si>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</si>
  <si>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</si>
  <si>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</si>
  <si>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</si>
  <si>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</si>
  <si>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</si>
  <si>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</si>
  <si>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</si>
  <si>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</si>
  <si>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</si>
  <si>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</si>
  <si>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</si>
  <si>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</si>
  <si>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</si>
  <si>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</si>
  <si>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</si>
  <si>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</si>
  <si>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</si>
  <si>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</si>
  <si>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</si>
  <si>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</si>
  <si>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</si>
  <si>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</si>
  <si>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</si>
  <si>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</si>
  <si>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</si>
  <si>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</si>
  <si>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</si>
  <si>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</si>
  <si>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</si>
  <si>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</si>
  <si>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</si>
  <si>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</si>
  <si>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</si>
  <si>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</si>
  <si>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</si>
  <si>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Option consommateurs</t>
  </si>
  <si>
    <t>Non</t>
  </si>
  <si>
    <t>N/A</t>
  </si>
  <si>
    <t>Éric David</t>
  </si>
  <si>
    <t>Externe</t>
  </si>
  <si>
    <t>800, rue du Square Victoria, Bureau 720, Montréal, Québec, H4Z 1A1</t>
  </si>
  <si>
    <t>Jules Bélanger</t>
  </si>
  <si>
    <t>Interne</t>
  </si>
  <si>
    <t>50, rue Ste-Catherine Ouest, Bureau 440, Montréal, Québec, H2X 3V4</t>
  </si>
  <si>
    <t>R-4058-2018</t>
  </si>
  <si>
    <t>Avril 2019 à Novembre 2019</t>
  </si>
  <si>
    <t>ÉRIC DAVID</t>
  </si>
  <si>
    <t>Montréal</t>
  </si>
  <si>
    <t>décembre</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</si>
</sst>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0.00\ &quot;$&quot;"/>
    <numFmt numFmtId="181" formatCode="#,##0\ _$"/>
    <numFmt numFmtId="182" formatCode="0.0"/>
    <numFmt numFmtId="183" formatCode="#,##0.00\ _$"/>
    <numFmt numFmtId="184" formatCode="yyyy/mm/dd;@"/>
    <numFmt numFmtId="185" formatCode="#,##0.0\ _$"/>
    <numFmt numFmtId="186" formatCode="0.0%"/>
    <numFmt numFmtId="187" formatCode="&quot;$&quot;#,##0.000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80"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8" fontId="7" fillId="33" borderId="23" xfId="46" applyFont="1" applyFill="1" applyBorder="1" applyAlignment="1">
      <alignment horizontal="center" vertical="center"/>
    </xf>
    <xf numFmtId="178" fontId="7" fillId="33" borderId="24" xfId="0" applyNumberFormat="1" applyFont="1" applyFill="1" applyBorder="1" applyAlignment="1" applyProtection="1">
      <alignment vertical="center" wrapText="1"/>
      <protection/>
    </xf>
    <xf numFmtId="178" fontId="7" fillId="33" borderId="25" xfId="0" applyNumberFormat="1" applyFont="1" applyFill="1" applyBorder="1" applyAlignment="1" applyProtection="1">
      <alignment vertical="center" wrapText="1"/>
      <protection/>
    </xf>
    <xf numFmtId="178" fontId="7" fillId="33" borderId="26" xfId="0" applyNumberFormat="1" applyFont="1" applyFill="1" applyBorder="1" applyAlignment="1" applyProtection="1">
      <alignment vertical="center" wrapText="1"/>
      <protection/>
    </xf>
    <xf numFmtId="178"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8" fontId="7" fillId="33" borderId="34" xfId="0" applyNumberFormat="1" applyFont="1" applyFill="1" applyBorder="1" applyAlignment="1" applyProtection="1">
      <alignment vertical="center" wrapText="1"/>
      <protection/>
    </xf>
    <xf numFmtId="178" fontId="7" fillId="33" borderId="35" xfId="0" applyNumberFormat="1" applyFont="1" applyFill="1" applyBorder="1" applyAlignment="1" applyProtection="1">
      <alignment vertical="center" wrapText="1"/>
      <protection/>
    </xf>
    <xf numFmtId="178"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8" fontId="14" fillId="35" borderId="21" xfId="0" applyNumberFormat="1" applyFont="1" applyFill="1" applyBorder="1" applyAlignment="1" applyProtection="1">
      <alignment vertical="center" wrapText="1"/>
      <protection/>
    </xf>
    <xf numFmtId="178"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8"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7" fontId="22" fillId="36" borderId="46" xfId="0" applyNumberFormat="1" applyFont="1" applyFill="1" applyBorder="1" applyAlignment="1" applyProtection="1">
      <alignment horizontal="left" vertical="center"/>
      <protection/>
    </xf>
    <xf numFmtId="177" fontId="22" fillId="36" borderId="47" xfId="0" applyNumberFormat="1" applyFont="1" applyFill="1" applyBorder="1" applyAlignment="1" applyProtection="1">
      <alignment vertical="center" wrapText="1"/>
      <protection/>
    </xf>
    <xf numFmtId="178" fontId="7" fillId="36" borderId="48" xfId="0" applyNumberFormat="1" applyFont="1" applyFill="1" applyBorder="1" applyAlignment="1" applyProtection="1">
      <alignment vertical="center" wrapText="1"/>
      <protection/>
    </xf>
    <xf numFmtId="178"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7" fontId="7" fillId="36" borderId="10" xfId="0" applyNumberFormat="1" applyFont="1" applyFill="1" applyBorder="1" applyAlignment="1" applyProtection="1">
      <alignment vertical="center" wrapText="1"/>
      <protection/>
    </xf>
    <xf numFmtId="177" fontId="7" fillId="36" borderId="52" xfId="0" applyNumberFormat="1" applyFont="1" applyFill="1" applyBorder="1" applyAlignment="1" applyProtection="1">
      <alignment vertical="center" wrapText="1"/>
      <protection/>
    </xf>
    <xf numFmtId="177"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7" fontId="22" fillId="36" borderId="54" xfId="0" applyNumberFormat="1" applyFont="1" applyFill="1" applyBorder="1" applyAlignment="1" applyProtection="1">
      <alignment horizontal="left" vertical="center"/>
      <protection/>
    </xf>
    <xf numFmtId="177" fontId="7" fillId="36" borderId="55" xfId="0" applyNumberFormat="1" applyFont="1" applyFill="1" applyBorder="1" applyAlignment="1" applyProtection="1">
      <alignment vertical="center" wrapText="1"/>
      <protection/>
    </xf>
    <xf numFmtId="177"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80" fontId="7" fillId="36" borderId="45" xfId="0" applyNumberFormat="1" applyFont="1" applyFill="1" applyBorder="1" applyAlignment="1" applyProtection="1">
      <alignment horizontal="right" vertical="center"/>
      <protection/>
    </xf>
    <xf numFmtId="180"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80" fontId="7" fillId="36" borderId="20" xfId="0" applyNumberFormat="1" applyFont="1" applyFill="1" applyBorder="1" applyAlignment="1" applyProtection="1">
      <alignment horizontal="right" vertical="center" wrapText="1"/>
      <protection/>
    </xf>
    <xf numFmtId="180" fontId="7" fillId="36" borderId="30" xfId="0" applyNumberFormat="1" applyFont="1" applyFill="1" applyBorder="1" applyAlignment="1" applyProtection="1">
      <alignment horizontal="right" vertical="center" wrapText="1"/>
      <protection/>
    </xf>
    <xf numFmtId="180" fontId="7" fillId="36" borderId="21" xfId="0" applyNumberFormat="1" applyFont="1" applyFill="1" applyBorder="1" applyAlignment="1" applyProtection="1">
      <alignment vertical="center" wrapText="1"/>
      <protection/>
    </xf>
    <xf numFmtId="180" fontId="7" fillId="36" borderId="26" xfId="0" applyNumberFormat="1" applyFont="1" applyFill="1" applyBorder="1" applyAlignment="1" applyProtection="1">
      <alignment vertical="center" wrapText="1"/>
      <protection/>
    </xf>
    <xf numFmtId="180" fontId="7" fillId="36" borderId="27" xfId="0" applyNumberFormat="1" applyFont="1" applyFill="1" applyBorder="1" applyAlignment="1" applyProtection="1">
      <alignment vertical="center" wrapText="1"/>
      <protection/>
    </xf>
    <xf numFmtId="180" fontId="7" fillId="36" borderId="24" xfId="0" applyNumberFormat="1" applyFont="1" applyFill="1" applyBorder="1" applyAlignment="1" applyProtection="1">
      <alignment horizontal="right" vertical="center" wrapText="1"/>
      <protection/>
    </xf>
    <xf numFmtId="180"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77" fontId="80" fillId="0" borderId="24" xfId="0" applyNumberFormat="1" applyFont="1" applyFill="1" applyBorder="1" applyAlignment="1" applyProtection="1">
      <alignment horizontal="left" vertical="center" indent="1"/>
      <protection locked="0"/>
    </xf>
    <xf numFmtId="177"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178" fontId="81" fillId="0" borderId="48" xfId="0" applyNumberFormat="1" applyFont="1" applyBorder="1" applyAlignment="1" applyProtection="1">
      <alignment vertical="center" wrapText="1"/>
      <protection locked="0"/>
    </xf>
    <xf numFmtId="178"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80" fontId="13" fillId="38" borderId="16" xfId="0" applyNumberFormat="1" applyFont="1" applyFill="1" applyBorder="1" applyAlignment="1" applyProtection="1">
      <alignment horizontal="right" wrapText="1"/>
      <protection/>
    </xf>
    <xf numFmtId="180" fontId="14" fillId="40" borderId="20" xfId="0" applyNumberFormat="1" applyFont="1" applyFill="1" applyBorder="1" applyAlignment="1" applyProtection="1">
      <alignment horizontal="right" vertical="center"/>
      <protection/>
    </xf>
    <xf numFmtId="180"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85" fontId="27" fillId="40" borderId="70" xfId="0" applyNumberFormat="1" applyFont="1" applyFill="1" applyBorder="1" applyAlignment="1" applyProtection="1">
      <alignment horizontal="center" vertical="center" wrapText="1"/>
      <protection/>
    </xf>
    <xf numFmtId="178" fontId="14" fillId="40" borderId="48" xfId="0" applyNumberFormat="1" applyFont="1" applyFill="1" applyBorder="1" applyAlignment="1" applyProtection="1">
      <alignment vertical="center"/>
      <protection/>
    </xf>
    <xf numFmtId="178" fontId="14" fillId="40" borderId="48" xfId="0" applyNumberFormat="1" applyFont="1" applyFill="1" applyBorder="1" applyAlignment="1" applyProtection="1">
      <alignment vertical="center" wrapText="1"/>
      <protection/>
    </xf>
    <xf numFmtId="178" fontId="14" fillId="40" borderId="40" xfId="0" applyNumberFormat="1" applyFont="1" applyFill="1" applyBorder="1" applyAlignment="1" applyProtection="1">
      <alignment vertical="center" wrapText="1"/>
      <protection/>
    </xf>
    <xf numFmtId="186"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178"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178"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178"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80" fontId="82" fillId="0" borderId="20" xfId="0" applyNumberFormat="1" applyFont="1" applyBorder="1" applyAlignment="1" applyProtection="1">
      <alignment horizontal="right" vertical="center" wrapText="1"/>
      <protection locked="0"/>
    </xf>
    <xf numFmtId="180" fontId="82" fillId="0" borderId="73" xfId="0" applyNumberFormat="1" applyFont="1" applyBorder="1" applyAlignment="1" applyProtection="1">
      <alignment vertical="center" wrapText="1"/>
      <protection locked="0"/>
    </xf>
    <xf numFmtId="180" fontId="82" fillId="0" borderId="35" xfId="0" applyNumberFormat="1" applyFont="1" applyBorder="1" applyAlignment="1" applyProtection="1">
      <alignment horizontal="right" vertical="center" wrapText="1"/>
      <protection locked="0"/>
    </xf>
    <xf numFmtId="180" fontId="82" fillId="0" borderId="63" xfId="0" applyNumberFormat="1" applyFont="1" applyBorder="1" applyAlignment="1" applyProtection="1">
      <alignment horizontal="right" vertical="center" wrapText="1"/>
      <protection locked="0"/>
    </xf>
    <xf numFmtId="180"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81" fontId="82" fillId="0" borderId="24" xfId="0" applyNumberFormat="1" applyFont="1" applyFill="1" applyBorder="1" applyAlignment="1" applyProtection="1">
      <alignment horizontal="center" vertical="center" wrapText="1"/>
      <protection locked="0"/>
    </xf>
    <xf numFmtId="178" fontId="82" fillId="0" borderId="24" xfId="0" applyNumberFormat="1" applyFont="1" applyBorder="1" applyAlignment="1" applyProtection="1">
      <alignment vertical="center" wrapText="1"/>
      <protection locked="0"/>
    </xf>
    <xf numFmtId="178" fontId="82" fillId="0" borderId="35" xfId="0" applyNumberFormat="1" applyFont="1" applyBorder="1" applyAlignment="1" applyProtection="1">
      <alignment vertical="center" wrapText="1"/>
      <protection locked="0"/>
    </xf>
    <xf numFmtId="181" fontId="82" fillId="0" borderId="20" xfId="0" applyNumberFormat="1" applyFont="1" applyFill="1" applyBorder="1" applyAlignment="1" applyProtection="1">
      <alignment horizontal="center" vertical="center" wrapText="1"/>
      <protection locked="0"/>
    </xf>
    <xf numFmtId="181" fontId="82" fillId="0" borderId="35" xfId="0" applyNumberFormat="1" applyFont="1" applyFill="1" applyBorder="1" applyAlignment="1" applyProtection="1">
      <alignment horizontal="center" vertical="center" wrapText="1"/>
      <protection locked="0"/>
    </xf>
    <xf numFmtId="181"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84" fontId="82" fillId="0" borderId="12" xfId="0" applyNumberFormat="1" applyFont="1" applyBorder="1" applyAlignment="1" applyProtection="1">
      <alignment horizontal="center" vertical="center"/>
      <protection locked="0"/>
    </xf>
    <xf numFmtId="182"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8" fontId="82" fillId="0" borderId="46" xfId="0" applyNumberFormat="1" applyFont="1" applyBorder="1" applyAlignment="1" applyProtection="1">
      <alignment horizontal="center" vertical="center"/>
      <protection locked="0"/>
    </xf>
    <xf numFmtId="178" fontId="82" fillId="0" borderId="25" xfId="0" applyNumberFormat="1" applyFont="1" applyBorder="1" applyAlignment="1" applyProtection="1">
      <alignment horizontal="center" vertical="center"/>
      <protection/>
    </xf>
    <xf numFmtId="184" fontId="82" fillId="0" borderId="53" xfId="0" applyNumberFormat="1" applyFont="1" applyBorder="1" applyAlignment="1" applyProtection="1">
      <alignment horizontal="center" vertical="center"/>
      <protection locked="0"/>
    </xf>
    <xf numFmtId="182"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9" fontId="82" fillId="0" borderId="54" xfId="0" applyNumberFormat="1" applyFont="1" applyBorder="1" applyAlignment="1" applyProtection="1">
      <alignment horizontal="center" vertical="center"/>
      <protection locked="0"/>
    </xf>
    <xf numFmtId="179" fontId="82" fillId="0" borderId="11" xfId="0" applyNumberFormat="1" applyFont="1" applyBorder="1" applyAlignment="1" applyProtection="1">
      <alignment horizontal="center" vertical="center"/>
      <protection/>
    </xf>
    <xf numFmtId="184" fontId="82" fillId="0" borderId="32" xfId="0" applyNumberFormat="1" applyFont="1" applyBorder="1" applyAlignment="1" applyProtection="1">
      <alignment horizontal="center" vertical="center"/>
      <protection locked="0"/>
    </xf>
    <xf numFmtId="182"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80" fontId="13" fillId="41" borderId="15" xfId="0" applyNumberFormat="1" applyFont="1" applyFill="1" applyBorder="1" applyAlignment="1">
      <alignment horizontal="right" vertical="center"/>
    </xf>
    <xf numFmtId="180" fontId="13" fillId="41" borderId="16" xfId="0" applyNumberFormat="1" applyFont="1" applyFill="1" applyBorder="1" applyAlignment="1">
      <alignment horizontal="right" vertical="center"/>
    </xf>
    <xf numFmtId="178" fontId="15" fillId="40" borderId="20" xfId="0" applyNumberFormat="1" applyFont="1" applyFill="1" applyBorder="1" applyAlignment="1" applyProtection="1">
      <alignment vertical="center" wrapText="1"/>
      <protection/>
    </xf>
    <xf numFmtId="178"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83"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178"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77" fontId="80" fillId="0" borderId="74" xfId="0" applyNumberFormat="1" applyFont="1" applyFill="1" applyBorder="1" applyAlignment="1" applyProtection="1">
      <alignment horizontal="left" vertical="center" wrapText="1" indent="1"/>
      <protection locked="0"/>
    </xf>
    <xf numFmtId="177" fontId="80" fillId="0" borderId="75" xfId="0" applyNumberFormat="1" applyFont="1" applyFill="1" applyBorder="1" applyAlignment="1" applyProtection="1">
      <alignment horizontal="left" vertical="center" wrapText="1" indent="1"/>
      <protection locked="0"/>
    </xf>
    <xf numFmtId="177"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7"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7"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7"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7"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7"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178" fontId="7" fillId="33" borderId="82"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7"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7"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7"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7"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6">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192</v>
      </c>
      <c r="C5" s="177" t="s">
        <v>16</v>
      </c>
      <c r="D5" s="186" t="s">
        <v>193</v>
      </c>
      <c r="E5" s="4"/>
      <c r="F5" s="4"/>
      <c r="G5" s="4"/>
      <c r="H5" s="4"/>
      <c r="I5" s="4"/>
      <c r="J5" s="4"/>
      <c r="K5" s="4"/>
      <c r="L5" s="4"/>
      <c r="M5" s="4"/>
      <c r="N5" s="4"/>
      <c r="O5" s="4"/>
      <c r="P5" s="4"/>
    </row>
    <row r="6" spans="1:16" ht="18.75" customHeight="1">
      <c r="A6" s="178" t="s">
        <v>1</v>
      </c>
      <c r="B6" s="316" t="s">
        <v>183</v>
      </c>
      <c r="C6" s="317"/>
      <c r="D6" s="318"/>
      <c r="E6" s="4"/>
      <c r="F6" s="4"/>
      <c r="G6" s="4"/>
      <c r="H6" s="4"/>
      <c r="I6" s="4"/>
      <c r="J6" s="4"/>
      <c r="K6" s="4"/>
      <c r="L6" s="4"/>
      <c r="M6" s="4"/>
      <c r="N6" s="4"/>
      <c r="O6" s="4"/>
      <c r="P6" s="4"/>
    </row>
    <row r="7" spans="1:16" ht="18.75" customHeight="1">
      <c r="A7" s="319" t="s">
        <v>96</v>
      </c>
      <c r="B7" s="320"/>
      <c r="C7" s="321"/>
      <c r="D7" s="187" t="s">
        <v>184</v>
      </c>
      <c r="E7" s="4"/>
      <c r="F7" s="4"/>
      <c r="G7" s="4"/>
      <c r="H7" s="4"/>
      <c r="I7" s="4"/>
      <c r="J7" s="4"/>
      <c r="K7" s="4"/>
      <c r="L7" s="4"/>
      <c r="M7" s="4"/>
      <c r="N7" s="4"/>
      <c r="O7" s="4"/>
      <c r="P7" s="4"/>
    </row>
    <row r="8" spans="1:16" ht="18.75" customHeight="1">
      <c r="A8" s="319" t="s">
        <v>169</v>
      </c>
      <c r="B8" s="322"/>
      <c r="C8" s="323"/>
      <c r="D8" s="188">
        <v>0.5</v>
      </c>
      <c r="E8" s="4"/>
      <c r="F8" s="4"/>
      <c r="G8" s="4"/>
      <c r="H8" s="4"/>
      <c r="I8" s="4"/>
      <c r="J8" s="4"/>
      <c r="K8" s="4"/>
      <c r="L8" s="4"/>
      <c r="M8" s="4"/>
      <c r="N8" s="4"/>
      <c r="O8" s="4"/>
      <c r="P8" s="4"/>
    </row>
    <row r="9" spans="1:16" ht="18.75" customHeight="1">
      <c r="A9" s="324" t="s">
        <v>168</v>
      </c>
      <c r="B9" s="325"/>
      <c r="C9" s="326"/>
      <c r="D9" s="189" t="s">
        <v>185</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191">
        <v>28</v>
      </c>
      <c r="C12" s="191" t="s">
        <v>187</v>
      </c>
      <c r="D12" s="192" t="s">
        <v>188</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189</v>
      </c>
      <c r="B17" s="191">
        <v>10</v>
      </c>
      <c r="C17" s="191" t="s">
        <v>190</v>
      </c>
      <c r="D17" s="192" t="s">
        <v>191</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8449606299212599" bottom="0.5905511811023623" header="0.1968503937007874" footer="0.31496062992125984"/>
  <pageSetup horizontalDpi="600" verticalDpi="600" orientation="portrait" paperSize="9" scale="96"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3">
      <selection activeCell="C37" sqref="C37"/>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R-4058-2018</v>
      </c>
      <c r="C4" s="210" t="s">
        <v>16</v>
      </c>
      <c r="D4" s="127" t="str">
        <f>Identification!D5</f>
        <v>Avril 2019 à Novembre 2019</v>
      </c>
      <c r="E4" s="11"/>
      <c r="F4" s="4"/>
      <c r="G4" s="4"/>
      <c r="H4" s="4"/>
      <c r="I4" s="4"/>
      <c r="J4" s="4"/>
      <c r="K4" s="4"/>
      <c r="L4" s="4"/>
      <c r="M4" s="4"/>
      <c r="N4" s="4"/>
      <c r="O4" s="4"/>
      <c r="P4" s="4"/>
    </row>
    <row r="5" spans="1:16" ht="26.25" customHeight="1">
      <c r="A5" s="178" t="s">
        <v>1</v>
      </c>
      <c r="B5" s="347" t="str">
        <f>Identification!B6:D6</f>
        <v>Option consommateurs</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4</v>
      </c>
      <c r="C9" s="304">
        <f>Honoraires!D14</f>
        <v>1</v>
      </c>
      <c r="D9" s="128">
        <f>Honoraires!H14</f>
        <v>1370.47</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6</v>
      </c>
      <c r="C11" s="304">
        <f>Honoraires!D20</f>
        <v>0</v>
      </c>
      <c r="D11" s="128">
        <f>Honoraires!H20</f>
        <v>450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10</v>
      </c>
      <c r="C19" s="246">
        <f>C9+C11+C13+C15+C17</f>
        <v>1</v>
      </c>
      <c r="D19" s="247">
        <f>D9+D11+D13+D15+D17</f>
        <v>1820.47</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54.61</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54.61</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1875.08</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9187007874015749" bottom="0.6692913385826772" header="0.1968503937007874" footer="0.31496062992125984"/>
  <pageSetup horizontalDpi="600" verticalDpi="600" orientation="portrait" paperSize="9" scale="96"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0">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R-4058-2018</v>
      </c>
      <c r="D4" s="380" t="s">
        <v>16</v>
      </c>
      <c r="E4" s="381"/>
      <c r="F4" s="375" t="str">
        <f>Identification!D5</f>
        <v>Avril 2019 à Novembre 2019</v>
      </c>
      <c r="G4" s="376"/>
      <c r="H4" s="377"/>
      <c r="I4" s="11"/>
      <c r="J4" s="11"/>
      <c r="K4" s="11"/>
      <c r="L4" s="11"/>
      <c r="M4" s="11"/>
      <c r="N4" s="11"/>
      <c r="O4" s="11"/>
      <c r="P4" s="11"/>
      <c r="Q4" s="11"/>
    </row>
    <row r="5" spans="1:17" ht="26.25" customHeight="1">
      <c r="A5" s="132" t="s">
        <v>1</v>
      </c>
      <c r="B5" s="133"/>
      <c r="C5" s="347" t="str">
        <f>Identification!B6</f>
        <v>Option consommateurs</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Éric David</v>
      </c>
      <c r="C10" s="251">
        <v>4</v>
      </c>
      <c r="D10" s="251">
        <v>1</v>
      </c>
      <c r="E10" s="252">
        <v>255</v>
      </c>
      <c r="F10" s="171">
        <f>ROUND(((D10*E10)+(C10*E10)),2)</f>
        <v>1275</v>
      </c>
      <c r="G10" s="258">
        <f>F10*0.14975/2</f>
        <v>95.47</v>
      </c>
      <c r="H10" s="168">
        <f>ROUND(F10+G10,2)</f>
        <v>1370.47</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8"/>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4</v>
      </c>
      <c r="D14" s="160">
        <f>SUM(D10:D13)</f>
        <v>1</v>
      </c>
      <c r="E14" s="369"/>
      <c r="F14" s="161">
        <f>F10+F11+F12+F13</f>
        <v>1275</v>
      </c>
      <c r="G14" s="161">
        <f>G10+G11+G12+G13</f>
        <v>95.47</v>
      </c>
      <c r="H14" s="162">
        <f>ROUND(F14+G14,2)</f>
        <v>1370.47</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Jules Bélanger</v>
      </c>
      <c r="C16" s="251">
        <v>6</v>
      </c>
      <c r="D16" s="251"/>
      <c r="E16" s="252">
        <v>75</v>
      </c>
      <c r="F16" s="171">
        <f>ROUND(((D16*E16)+(C16*E16)),2)</f>
        <v>450</v>
      </c>
      <c r="G16" s="258"/>
      <c r="H16" s="168">
        <f>ROUND(F16+G16,2)</f>
        <v>450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6</v>
      </c>
      <c r="D20" s="160">
        <f>SUM(D16:D19)</f>
        <v>0</v>
      </c>
      <c r="E20" s="369"/>
      <c r="F20" s="161">
        <f>F16+F17+F18+F19</f>
        <v>450</v>
      </c>
      <c r="G20" s="161">
        <f>G16+G17+G18+G19</f>
        <v>0</v>
      </c>
      <c r="H20" s="162">
        <f>ROUND(F20+G20,2)</f>
        <v>450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1725</v>
      </c>
      <c r="G32" s="243">
        <f>G14+G20+G24+G28+G30</f>
        <v>95.47</v>
      </c>
      <c r="H32" s="244">
        <f>H14+H20+H24+H28+H30</f>
        <v>1820.47</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9974409448818898" bottom="0.4724409448818898" header="0.31496062992125984" footer="0.2755905511811024"/>
  <pageSetup horizontalDpi="600" verticalDpi="600" orientation="portrait" paperSize="9" scale="96"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0">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R-4058-2018</v>
      </c>
      <c r="C4" s="401" t="s">
        <v>16</v>
      </c>
      <c r="D4" s="402"/>
      <c r="E4" s="403" t="str">
        <f>Identification!D5</f>
        <v>Avril 2019 à Novembre 2019</v>
      </c>
      <c r="F4" s="404"/>
      <c r="G4" s="11"/>
      <c r="H4" s="11"/>
      <c r="I4" s="11"/>
      <c r="J4" s="11"/>
      <c r="K4" s="11"/>
      <c r="L4" s="11"/>
      <c r="M4" s="11"/>
      <c r="N4" s="11"/>
      <c r="O4" s="11"/>
      <c r="P4" s="11"/>
    </row>
    <row r="5" spans="1:16" ht="26.25" customHeight="1">
      <c r="A5" s="10" t="s">
        <v>1</v>
      </c>
      <c r="B5" s="405" t="str">
        <f>Identification!B6:D6</f>
        <v>Option consommateurs</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9974409448818898" bottom="0.6299212598425197" header="0.2362204724409449" footer="0.3937007874015748"/>
  <pageSetup horizontalDpi="600" verticalDpi="600" orientation="portrait" paperSize="9" scale="96"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4">
      <selection activeCell="F12" sqref="F12"/>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R-4058-2018</v>
      </c>
      <c r="D4" s="436" t="s">
        <v>16</v>
      </c>
      <c r="E4" s="437"/>
      <c r="F4" s="432" t="str">
        <f>Identification!D5</f>
        <v>Avril 2019 à Novembre 2019</v>
      </c>
      <c r="G4" s="433"/>
      <c r="H4" s="11"/>
      <c r="I4" s="4"/>
      <c r="J4" s="4"/>
      <c r="K4" s="4"/>
      <c r="L4" s="4"/>
      <c r="M4" s="4"/>
      <c r="N4" s="4"/>
      <c r="O4" s="4"/>
      <c r="P4" s="4"/>
    </row>
    <row r="5" spans="1:16" ht="26.25" customHeight="1">
      <c r="A5" s="424" t="s">
        <v>1</v>
      </c>
      <c r="B5" s="425"/>
      <c r="C5" s="426" t="str">
        <f>Identification!B6</f>
        <v>Option consommateurs</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9580708661417323" bottom="0.6692913385826772" header="0.1968503937007874" footer="0.3937007874015748"/>
  <pageSetup horizontalDpi="600" verticalDpi="600" orientation="portrait" paperSize="9" scale="96"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
      <selection activeCell="B12" sqref="B12:E12"/>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R-4058-2018</v>
      </c>
      <c r="E2" s="452"/>
      <c r="F2" s="452"/>
      <c r="G2" s="452"/>
      <c r="H2" s="453"/>
      <c r="I2" s="453"/>
      <c r="J2" s="83"/>
      <c r="K2" s="93"/>
      <c r="L2" s="93"/>
      <c r="M2" s="93"/>
      <c r="N2" s="93"/>
      <c r="O2" s="93"/>
      <c r="P2" s="93"/>
    </row>
    <row r="3" spans="1:16" ht="21.75" customHeight="1">
      <c r="A3" s="82" t="s">
        <v>1</v>
      </c>
      <c r="B3" s="82"/>
      <c r="C3" s="94"/>
      <c r="D3" s="451" t="str">
        <f>Identification!B6</f>
        <v>Option consommateurs</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194</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195</v>
      </c>
      <c r="C12" s="454"/>
      <c r="D12" s="454"/>
      <c r="E12" s="454"/>
      <c r="F12" s="87" t="s">
        <v>129</v>
      </c>
      <c r="G12" s="112"/>
      <c r="H12" s="112"/>
      <c r="I12" s="82"/>
      <c r="J12" s="82"/>
      <c r="K12" s="98"/>
      <c r="L12" s="98"/>
      <c r="M12" s="98"/>
      <c r="N12" s="98"/>
      <c r="O12" s="98"/>
      <c r="P12" s="98"/>
    </row>
    <row r="13" spans="1:16" ht="21" customHeight="1">
      <c r="A13" s="78" t="s">
        <v>130</v>
      </c>
      <c r="B13" s="91">
        <v>13</v>
      </c>
      <c r="C13" s="88" t="s">
        <v>131</v>
      </c>
      <c r="D13" s="113" t="s">
        <v>196</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8793307086614174" bottom="0.6692913385826772" header="0.1968503937007874" footer="0.3937007874015748"/>
  <pageSetup horizontalDpi="600" verticalDpi="600" orientation="portrait" scale="91"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dc:subject>
  <dc:creator>Bouthillette, Annie</dc:creator>
  <cp:keywords/>
  <dc:description/>
  <cp:lastModifiedBy>Lise Comtois</cp:lastModifiedBy>
  <cp:lastPrinted>2019-12-13T18:13:17Z</cp:lastPrinted>
  <dcterms:created xsi:type="dcterms:W3CDTF">2003-06-11T13:22:16Z</dcterms:created>
  <dcterms:modified xsi:type="dcterms:W3CDTF">2019-12-13T18:17:56Z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551</vt:lpwstr>
  </property>
  <property fmtid="{D5CDD505-2E9C-101B-9397-08002B2CF9AE}" pid="11" name="Deposa">
    <vt:lpwstr>162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4852600.00000000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104</vt:lpwstr>
  </property>
  <property fmtid="{D5CDD505-2E9C-101B-9397-08002B2CF9AE}" pid="19" name="Suj">
    <vt:lpwstr>Demande de remboursement de frais d'OC</vt:lpwstr>
  </property>
  <property fmtid="{D5CDD505-2E9C-101B-9397-08002B2CF9AE}" pid="20" name="Numéroplumit">
    <vt:lpwstr>0570</vt:lpwstr>
  </property>
  <property fmtid="{D5CDD505-2E9C-101B-9397-08002B2CF9AE}" pid="21" name="Cotedepiè">
    <vt:lpwstr>C-OC-0018</vt:lpwstr>
  </property>
  <property fmtid="{D5CDD505-2E9C-101B-9397-08002B2CF9AE}" pid="22" name="Anciennomdudocume">
    <vt:lpwstr>2019-12-13 Copie de R-4058-2018 - Volet PMF - DPF OC.xls</vt:lpwstr>
  </property>
  <property fmtid="{D5CDD505-2E9C-101B-9397-08002B2CF9AE}" pid="23" name="_dlc_Doc">
    <vt:lpwstr>W2HFWTQUJJY6-1046278080-411</vt:lpwstr>
  </property>
  <property fmtid="{D5CDD505-2E9C-101B-9397-08002B2CF9AE}" pid="24" name="_dlc_DocIdItemGu">
    <vt:lpwstr>89da1223-7658-47fd-bb19-0c7c0fdbbcaa</vt:lpwstr>
  </property>
  <property fmtid="{D5CDD505-2E9C-101B-9397-08002B2CF9AE}" pid="25" name="_dlc_DocIdU">
    <vt:lpwstr>http://s10mtlweb:8081/551/_layouts/15/DocIdRedir.aspx?ID=W2HFWTQUJJY6-1046278080-411, W2HFWTQUJJY6-1046278080-411</vt:lpwstr>
  </property>
  <property fmtid="{D5CDD505-2E9C-101B-9397-08002B2CF9AE}" pid="26" name="display_urn:schemas-microsoft-com:office:office#Edit">
    <vt:lpwstr>Eccles, Natalie</vt:lpwstr>
  </property>
  <property fmtid="{D5CDD505-2E9C-101B-9397-08002B2CF9AE}" pid="27" name="Cote de pié">
    <vt:lpwstr>C-OC-0018</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570.000000000000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