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090"/>
  </bookViews>
  <sheets>
    <sheet name="Sommaire" sheetId="3" r:id="rId1"/>
    <sheet name="Annuel" sheetId="2" r:id="rId2"/>
    <sheet name="Données" sheetId="4" r:id="rId3"/>
  </sheets>
  <definedNames>
    <definedName name="solver_adj" localSheetId="1" hidden="1">Annuel!#REF!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Annuel!#REF!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36488.4929601572</definedName>
    <definedName name="solver_ver" localSheetId="1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4" l="1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D80" i="2" l="1"/>
  <c r="E20" i="3" s="1"/>
  <c r="D78" i="2"/>
  <c r="E13" i="3" s="1"/>
  <c r="D76" i="2"/>
  <c r="E16" i="3" s="1"/>
  <c r="D75" i="2"/>
  <c r="E15" i="3" s="1"/>
  <c r="D73" i="2"/>
  <c r="D71" i="2"/>
  <c r="D68" i="2"/>
  <c r="D67" i="2"/>
  <c r="D64" i="2"/>
  <c r="D63" i="2"/>
  <c r="D62" i="2"/>
  <c r="D56" i="2"/>
  <c r="E8" i="3" s="1"/>
  <c r="D53" i="2"/>
  <c r="D52" i="2"/>
  <c r="D49" i="2"/>
  <c r="D48" i="2"/>
  <c r="D45" i="2"/>
  <c r="D44" i="2"/>
  <c r="D39" i="2"/>
  <c r="C15" i="3" s="1"/>
  <c r="D37" i="2"/>
  <c r="C14" i="3" s="1"/>
  <c r="D34" i="2"/>
  <c r="D33" i="2"/>
  <c r="D30" i="2"/>
  <c r="D29" i="2"/>
  <c r="D28" i="2"/>
  <c r="D21" i="2"/>
  <c r="D20" i="2"/>
  <c r="D17" i="2"/>
  <c r="D16" i="2"/>
  <c r="D13" i="2"/>
  <c r="D12" i="2"/>
  <c r="C5" i="2"/>
  <c r="D69" i="2" l="1"/>
  <c r="E12" i="3" s="1"/>
  <c r="D50" i="2"/>
  <c r="E6" i="3" s="1"/>
  <c r="D65" i="2"/>
  <c r="D54" i="2"/>
  <c r="E7" i="3" s="1"/>
  <c r="D46" i="2"/>
  <c r="E5" i="3" s="1"/>
  <c r="D35" i="2"/>
  <c r="C12" i="3" s="1"/>
  <c r="D31" i="2"/>
  <c r="D18" i="2"/>
  <c r="C6" i="3" s="1"/>
  <c r="D22" i="2"/>
  <c r="C7" i="3" s="1"/>
  <c r="E14" i="3"/>
  <c r="D14" i="2"/>
  <c r="C5" i="3" s="1"/>
  <c r="E4" i="3" l="1"/>
  <c r="D43" i="2"/>
  <c r="D11" i="2"/>
  <c r="D27" i="2"/>
  <c r="C11" i="3"/>
  <c r="C10" i="3" s="1"/>
  <c r="C4" i="3"/>
  <c r="D61" i="2"/>
  <c r="E11" i="3"/>
  <c r="E10" i="3" s="1"/>
  <c r="E18" i="3" l="1"/>
  <c r="E21" i="3" s="1"/>
  <c r="D41" i="2"/>
  <c r="D9" i="2"/>
  <c r="C18" i="3"/>
  <c r="C21" i="3" s="1"/>
  <c r="F21" i="3" l="1"/>
  <c r="G21" i="3" s="1"/>
</calcChain>
</file>

<file path=xl/sharedStrings.xml><?xml version="1.0" encoding="utf-8"?>
<sst xmlns="http://schemas.openxmlformats.org/spreadsheetml/2006/main" count="140" uniqueCount="105">
  <si>
    <t>Analyse économique - Projet Innavik</t>
  </si>
  <si>
    <t>Paramètres économiques</t>
  </si>
  <si>
    <t>Taux d'actualisation nominal</t>
  </si>
  <si>
    <t>Taux d'inflation long terme</t>
  </si>
  <si>
    <t>Prévision des prix du diesel</t>
  </si>
  <si>
    <t>k$</t>
  </si>
  <si>
    <t>VAN 2019</t>
  </si>
  <si>
    <t>Statu quo</t>
  </si>
  <si>
    <t>Investissements</t>
  </si>
  <si>
    <r>
      <rPr>
        <sz val="10"/>
        <color theme="0"/>
        <rFont val="Calibri"/>
        <family val="2"/>
        <scheme val="minor"/>
      </rPr>
      <t>Centrale actuelle</t>
    </r>
    <r>
      <rPr>
        <sz val="10"/>
        <color theme="1"/>
        <rFont val="Calibri"/>
        <family val="2"/>
        <scheme val="minor"/>
      </rPr>
      <t xml:space="preserve"> - interventions majeures</t>
    </r>
  </si>
  <si>
    <r>
      <rPr>
        <sz val="10"/>
        <color theme="0"/>
        <rFont val="Calibri"/>
        <family val="2"/>
        <scheme val="minor"/>
      </rPr>
      <t>Nouvelle centrale</t>
    </r>
    <r>
      <rPr>
        <sz val="10"/>
        <color theme="1"/>
        <rFont val="Calibri"/>
        <family val="2"/>
        <scheme val="minor"/>
      </rPr>
      <t xml:space="preserve"> - interventions majeures</t>
    </r>
  </si>
  <si>
    <r>
      <rPr>
        <sz val="10"/>
        <color theme="0"/>
        <rFont val="Calibri"/>
        <family val="2"/>
        <scheme val="minor"/>
      </rPr>
      <t>Réseau de distribution</t>
    </r>
    <r>
      <rPr>
        <sz val="10"/>
        <color theme="1"/>
        <rFont val="Calibri"/>
        <family val="2"/>
        <scheme val="minor"/>
      </rPr>
      <t xml:space="preserve"> - Réseau à 25 kV</t>
    </r>
  </si>
  <si>
    <t>Valeurs résiduelles - Nouvelle centrale</t>
  </si>
  <si>
    <r>
      <rPr>
        <sz val="10"/>
        <color theme="0"/>
        <rFont val="Calibri"/>
        <family val="2"/>
        <scheme val="minor"/>
      </rPr>
      <t>Valeurs résiduelles</t>
    </r>
    <r>
      <rPr>
        <sz val="10"/>
        <rFont val="Calibri"/>
        <family val="2"/>
        <scheme val="minor"/>
      </rPr>
      <t xml:space="preserve"> - Réseau de distribution</t>
    </r>
  </si>
  <si>
    <t>Charges</t>
  </si>
  <si>
    <r>
      <rPr>
        <sz val="10"/>
        <color theme="0"/>
        <rFont val="Calibri"/>
        <family val="2"/>
        <scheme val="minor"/>
      </rPr>
      <t>Centrale actuelle</t>
    </r>
    <r>
      <rPr>
        <sz val="10"/>
        <color theme="1"/>
        <rFont val="Calibri"/>
        <family val="2"/>
        <scheme val="minor"/>
      </rPr>
      <t xml:space="preserve"> - démantèlement</t>
    </r>
  </si>
  <si>
    <r>
      <rPr>
        <sz val="10"/>
        <color theme="0"/>
        <rFont val="Calibri"/>
        <family val="2"/>
        <scheme val="minor"/>
      </rPr>
      <t>Centrale actuelle</t>
    </r>
    <r>
      <rPr>
        <sz val="10"/>
        <color theme="1"/>
        <rFont val="Calibri"/>
        <family val="2"/>
        <scheme val="minor"/>
      </rPr>
      <t xml:space="preserve"> - Interventions majeures</t>
    </r>
  </si>
  <si>
    <t>Réseau de distribution</t>
  </si>
  <si>
    <t>Exploitation</t>
  </si>
  <si>
    <t>Projet Innavik</t>
  </si>
  <si>
    <t>Télécom</t>
  </si>
  <si>
    <r>
      <rPr>
        <sz val="10"/>
        <color theme="0"/>
        <rFont val="Calibri"/>
        <family val="2"/>
        <scheme val="minor"/>
      </rPr>
      <t>Nouvelle centrale</t>
    </r>
    <r>
      <rPr>
        <sz val="10"/>
        <color theme="1"/>
        <rFont val="Calibri"/>
        <family val="2"/>
        <scheme val="minor"/>
      </rPr>
      <t xml:space="preserve"> - Interventions majeures</t>
    </r>
  </si>
  <si>
    <t>Intégration</t>
  </si>
  <si>
    <t>Électricité</t>
  </si>
  <si>
    <t>Revenus additionnels</t>
  </si>
  <si>
    <t>Écart</t>
  </si>
  <si>
    <t>Centrale diesel actuelle</t>
  </si>
  <si>
    <t>-</t>
  </si>
  <si>
    <t>Nouvelle centrale diesel</t>
  </si>
  <si>
    <t>Diesel</t>
  </si>
  <si>
    <t>Électricité (Contrat)</t>
  </si>
  <si>
    <t>SOUS-TOTAL</t>
  </si>
  <si>
    <t>TOTAL</t>
  </si>
  <si>
    <t>M$ act. 2019</t>
  </si>
  <si>
    <t>Centrale actuelle - maintenance</t>
  </si>
  <si>
    <t>Nouvelle centrale - maintenance</t>
  </si>
  <si>
    <r>
      <rPr>
        <sz val="10"/>
        <color theme="0"/>
        <rFont val="Calibri"/>
        <family val="2"/>
        <scheme val="minor"/>
      </rPr>
      <t>Nouvelle centrale</t>
    </r>
    <r>
      <rPr>
        <sz val="10"/>
        <rFont val="Calibri"/>
        <family val="2"/>
        <scheme val="minor"/>
      </rPr>
      <t xml:space="preserve"> - </t>
    </r>
    <r>
      <rPr>
        <sz val="10"/>
        <color theme="1"/>
        <rFont val="Calibri"/>
        <family val="2"/>
        <scheme val="minor"/>
      </rPr>
      <t>Interventions majeures</t>
    </r>
  </si>
  <si>
    <t>Réseau de distribution - Poste de transformation</t>
  </si>
  <si>
    <t>Réseau de distribution - Poste d'interconnexion</t>
  </si>
  <si>
    <t>Prévision des prix du diesel à la centrale ($CA/litre)</t>
  </si>
  <si>
    <t>Volumes de diesel à la centrale (litres)</t>
  </si>
  <si>
    <t>Ventes (en MWh)</t>
  </si>
  <si>
    <t>Commercial et institutionnel</t>
  </si>
  <si>
    <t>Total</t>
  </si>
  <si>
    <t xml:space="preserve">     dont usages de base</t>
  </si>
  <si>
    <t>MWh (hypothèse : efficacité de 3,5 kWh/litre)</t>
  </si>
  <si>
    <t>Besoins en puissance (kW)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</si>
  <si>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</si>
  <si>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</si>
  <si>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</si>
  <si>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</si>
  <si>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</si>
  <si>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</si>
  <si>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</si>
  <si>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</si>
  <si>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</si>
  <si>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</si>
  <si>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</si>
  <si>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</si>
  <si>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</si>
  <si>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</si>
  <si>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</si>
  <si>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</si>
  <si>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</si>
  <si>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</si>
  <si>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</si>
  <si>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</si>
  <si>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</si>
  <si>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</si>
  <si>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</si>
  <si>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</si>
  <si>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</si>
  <si>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</si>
  <si>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</si>
  <si>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</si>
  <si>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</si>
  <si>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</si>
  <si>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</si>
  <si>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t>2050-51</t>
  </si>
  <si>
    <t>2051-52</t>
  </si>
  <si>
    <t>2052-53</t>
  </si>
  <si>
    <t>2053-54</t>
  </si>
  <si>
    <t>2054-55</t>
  </si>
  <si>
    <t>2055-56</t>
  </si>
  <si>
    <t>2056-57</t>
  </si>
  <si>
    <t>2057-58</t>
  </si>
  <si>
    <t>2058-59</t>
  </si>
  <si>
    <t>2059-60</t>
  </si>
  <si>
    <t>2060-61</t>
  </si>
  <si>
    <t>Résidentiel</t>
  </si>
  <si>
    <t>Conversion Résidentiel</t>
  </si>
  <si>
    <t>Usages de base (maintien des interventions commerciales)</t>
  </si>
  <si>
    <t>Pointe d'hiver incluant la conversion Résidentiel</t>
  </si>
  <si>
    <t>2061-62</t>
  </si>
  <si>
    <t>2062-63</t>
  </si>
  <si>
    <t xml:space="preserve">     dont chauffage des espaces - résidentiel</t>
  </si>
  <si>
    <t xml:space="preserve">     dont chauffage de l'eau - résidentiel</t>
  </si>
  <si>
    <t xml:space="preserve">     dont chauffage des espaces</t>
  </si>
  <si>
    <t xml:space="preserve">     dont chauffage de l'eau</t>
  </si>
  <si>
    <t>Prévision de la demande par usage - Inukjuak</t>
  </si>
  <si>
    <t>Prévision HQD (EIA 2019)</t>
  </si>
  <si>
    <t>GES</t>
  </si>
  <si>
    <t>En supposant une efficacité de la centrale diesel de réserve de 3,5 kWh/litre, telle que considérée dans la définition du coût de remplacement au Contrat.</t>
  </si>
  <si>
    <t>Carburant (incluant PUEÉ)</t>
  </si>
  <si>
    <t>Télécommunications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</si>
</sst>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00%"/>
    <numFmt numFmtId="165" formatCode="0.00000"/>
    <numFmt numFmtId="166" formatCode="0.000%"/>
    <numFmt numFmtId="167" formatCode="0.0000000000%"/>
    <numFmt numFmtId="168" formatCode="#,##0.0"/>
    <numFmt numFmtId="169" formatCode="0.000"/>
    <numFmt numFmtId="170" formatCode="0.0%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5"/>
      <color theme="1"/>
      <name val="Arial"/>
      <family val="2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Border="1"/>
    <xf numFmtId="166" fontId="2" fillId="0" borderId="0" xfId="0" applyNumberFormat="1" applyFont="1"/>
    <xf numFmtId="0" fontId="2" fillId="0" borderId="0" xfId="0" applyFont="1" applyBorder="1"/>
    <xf numFmtId="0" fontId="4" fillId="0" borderId="0" xfId="0" applyFont="1"/>
    <xf numFmtId="167" fontId="2" fillId="0" borderId="0" xfId="1" applyNumberFormat="1" applyFont="1"/>
    <xf numFmtId="10" fontId="2" fillId="0" borderId="0" xfId="0" applyNumberFormat="1" applyFont="1" applyFill="1"/>
    <xf numFmtId="17" fontId="2" fillId="0" borderId="0" xfId="0" applyNumberFormat="1" applyFont="1" applyBorder="1"/>
    <xf numFmtId="15" fontId="2" fillId="0" borderId="0" xfId="0" applyNumberFormat="1" applyFont="1" applyAlignment="1">
      <alignment horizontal="right"/>
    </xf>
    <xf numFmtId="15" fontId="2" fillId="0" borderId="0" xfId="0" applyNumberFormat="1" applyFont="1"/>
    <xf numFmtId="15" fontId="2" fillId="0" borderId="0" xfId="0" applyNumberFormat="1" applyFont="1" applyBorder="1"/>
    <xf numFmtId="0" fontId="5" fillId="0" borderId="1" xfId="0" applyFont="1" applyBorder="1" applyAlignment="1">
      <alignment horizontal="right"/>
    </xf>
    <xf numFmtId="0" fontId="4" fillId="0" borderId="2" xfId="0" applyFont="1" applyBorder="1"/>
    <xf numFmtId="0" fontId="6" fillId="2" borderId="0" xfId="0" applyFont="1" applyFill="1"/>
    <xf numFmtId="168" fontId="6" fillId="2" borderId="0" xfId="0" applyNumberFormat="1" applyFont="1" applyFill="1"/>
    <xf numFmtId="3" fontId="6" fillId="2" borderId="0" xfId="0" applyNumberFormat="1" applyFont="1" applyFill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0" xfId="0" applyNumberFormat="1" applyFont="1"/>
    <xf numFmtId="0" fontId="7" fillId="0" borderId="5" xfId="0" applyFont="1" applyBorder="1"/>
    <xf numFmtId="168" fontId="4" fillId="0" borderId="0" xfId="0" applyNumberFormat="1" applyFont="1"/>
    <xf numFmtId="3" fontId="4" fillId="0" borderId="0" xfId="0" applyNumberFormat="1" applyFont="1"/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left" indent="2"/>
    </xf>
    <xf numFmtId="168" fontId="2" fillId="0" borderId="0" xfId="0" applyNumberFormat="1" applyFont="1"/>
    <xf numFmtId="3" fontId="2" fillId="0" borderId="4" xfId="0" applyNumberFormat="1" applyFont="1" applyBorder="1"/>
    <xf numFmtId="168" fontId="2" fillId="0" borderId="1" xfId="0" applyNumberFormat="1" applyFont="1" applyBorder="1"/>
    <xf numFmtId="3" fontId="2" fillId="0" borderId="1" xfId="0" applyNumberFormat="1" applyFont="1" applyBorder="1"/>
    <xf numFmtId="0" fontId="2" fillId="0" borderId="5" xfId="0" applyFont="1" applyBorder="1" applyAlignment="1">
      <alignment horizontal="left" indent="4"/>
    </xf>
    <xf numFmtId="0" fontId="9" fillId="0" borderId="5" xfId="0" applyFont="1" applyBorder="1" applyAlignment="1">
      <alignment horizontal="left" indent="2"/>
    </xf>
    <xf numFmtId="168" fontId="2" fillId="0" borderId="0" xfId="0" applyNumberFormat="1" applyFont="1" applyBorder="1"/>
    <xf numFmtId="1" fontId="2" fillId="0" borderId="4" xfId="0" applyNumberFormat="1" applyFont="1" applyBorder="1"/>
    <xf numFmtId="0" fontId="0" fillId="0" borderId="0" xfId="0" applyFill="1"/>
    <xf numFmtId="0" fontId="12" fillId="0" borderId="6" xfId="0" applyFont="1" applyFill="1" applyBorder="1" applyAlignment="1">
      <alignment horizontal="left" indent="1"/>
    </xf>
    <xf numFmtId="0" fontId="13" fillId="0" borderId="2" xfId="0" applyFont="1" applyFill="1" applyBorder="1" applyAlignment="1">
      <alignment horizontal="right"/>
    </xf>
    <xf numFmtId="0" fontId="0" fillId="0" borderId="5" xfId="0" applyFill="1" applyBorder="1"/>
    <xf numFmtId="0" fontId="0" fillId="0" borderId="0" xfId="0" applyFill="1" applyBorder="1"/>
    <xf numFmtId="0" fontId="0" fillId="0" borderId="8" xfId="0" applyFill="1" applyBorder="1" applyAlignment="1">
      <alignment horizontal="left" indent="1"/>
    </xf>
    <xf numFmtId="0" fontId="10" fillId="0" borderId="5" xfId="0" applyFont="1" applyFill="1" applyBorder="1" applyAlignment="1">
      <alignment horizontal="left" indent="1"/>
    </xf>
    <xf numFmtId="3" fontId="10" fillId="0" borderId="0" xfId="0" applyNumberFormat="1" applyFont="1" applyFill="1" applyBorder="1"/>
    <xf numFmtId="0" fontId="14" fillId="0" borderId="5" xfId="0" applyFont="1" applyFill="1" applyBorder="1" applyAlignment="1">
      <alignment horizontal="left" indent="2"/>
    </xf>
    <xf numFmtId="3" fontId="14" fillId="0" borderId="0" xfId="0" applyNumberFormat="1" applyFont="1" applyFill="1" applyBorder="1"/>
    <xf numFmtId="3" fontId="14" fillId="0" borderId="0" xfId="0" applyNumberFormat="1" applyFont="1" applyFill="1" applyBorder="1" applyAlignment="1">
      <alignment horizontal="right"/>
    </xf>
    <xf numFmtId="0" fontId="0" fillId="0" borderId="5" xfId="0" applyFont="1" applyFill="1" applyBorder="1" applyAlignment="1">
      <alignment horizontal="left" indent="1"/>
    </xf>
    <xf numFmtId="3" fontId="0" fillId="0" borderId="0" xfId="0" applyNumberFormat="1" applyFill="1" applyBorder="1"/>
    <xf numFmtId="3" fontId="15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/>
    <xf numFmtId="0" fontId="10" fillId="0" borderId="9" xfId="0" applyFont="1" applyFill="1" applyBorder="1" applyAlignment="1">
      <alignment horizontal="left" vertical="center" indent="1"/>
    </xf>
    <xf numFmtId="3" fontId="10" fillId="0" borderId="1" xfId="0" applyNumberFormat="1" applyFont="1" applyFill="1" applyBorder="1" applyAlignment="1">
      <alignment horizontal="right" vertical="center"/>
    </xf>
    <xf numFmtId="168" fontId="10" fillId="0" borderId="1" xfId="0" applyNumberFormat="1" applyFont="1" applyFill="1" applyBorder="1" applyAlignment="1">
      <alignment horizontal="right" vertical="center"/>
    </xf>
    <xf numFmtId="9" fontId="10" fillId="0" borderId="10" xfId="1" applyFont="1" applyFill="1" applyBorder="1" applyAlignment="1">
      <alignment horizontal="left" vertical="center" indent="2"/>
    </xf>
    <xf numFmtId="0" fontId="16" fillId="0" borderId="0" xfId="0" applyFont="1" applyFill="1" applyAlignment="1">
      <alignment horizontal="right"/>
    </xf>
    <xf numFmtId="0" fontId="11" fillId="0" borderId="0" xfId="0" applyFont="1" applyAlignment="1">
      <alignment vertical="center"/>
    </xf>
    <xf numFmtId="0" fontId="4" fillId="0" borderId="1" xfId="0" applyFont="1" applyBorder="1"/>
    <xf numFmtId="169" fontId="2" fillId="0" borderId="0" xfId="0" applyNumberFormat="1" applyFont="1"/>
    <xf numFmtId="170" fontId="2" fillId="0" borderId="0" xfId="1" applyNumberFormat="1" applyFont="1"/>
    <xf numFmtId="3" fontId="17" fillId="0" borderId="0" xfId="0" applyNumberFormat="1" applyFont="1" applyFill="1"/>
    <xf numFmtId="0" fontId="2" fillId="0" borderId="0" xfId="0" applyFont="1" applyFill="1"/>
    <xf numFmtId="3" fontId="2" fillId="0" borderId="0" xfId="0" applyNumberFormat="1" applyFont="1" applyFill="1"/>
    <xf numFmtId="0" fontId="4" fillId="0" borderId="1" xfId="0" applyFont="1" applyFill="1" applyBorder="1" applyAlignment="1">
      <alignment horizontal="right"/>
    </xf>
    <xf numFmtId="0" fontId="4" fillId="0" borderId="5" xfId="0" applyFont="1" applyBorder="1"/>
    <xf numFmtId="0" fontId="2" fillId="0" borderId="5" xfId="0" applyFont="1" applyBorder="1" applyAlignment="1">
      <alignment horizontal="left" indent="1"/>
    </xf>
    <xf numFmtId="0" fontId="20" fillId="0" borderId="0" xfId="0" applyFont="1"/>
    <xf numFmtId="0" fontId="19" fillId="0" borderId="5" xfId="0" applyFont="1" applyBorder="1"/>
    <xf numFmtId="0" fontId="18" fillId="0" borderId="5" xfId="0" applyFont="1" applyBorder="1" applyAlignment="1">
      <alignment horizontal="left" indent="2"/>
    </xf>
    <xf numFmtId="0" fontId="17" fillId="0" borderId="5" xfId="0" applyFont="1" applyFill="1" applyBorder="1" applyAlignment="1">
      <alignment horizontal="left" indent="2"/>
    </xf>
    <xf numFmtId="0" fontId="2" fillId="0" borderId="5" xfId="0" applyFont="1" applyFill="1" applyBorder="1" applyAlignment="1">
      <alignment horizontal="left" indent="2"/>
    </xf>
    <xf numFmtId="0" fontId="2" fillId="0" borderId="5" xfId="0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theme="3"/>
    <pageSetUpPr fitToPage="1"/>
  </sheetPr>
  <dimension ref="A1:P28"/>
  <sheetViews>
    <sheetView showGridLines="0" tabSelected="1" zoomScale="115" zoomScaleNormal="115" workbookViewId="0">
      <selection activeCell="B1" sqref="B1"/>
    </sheetView>
  </sheetViews>
  <sheetFormatPr baseColWidth="10" defaultRowHeight="12.75" x14ac:dyDescent="0.2"/>
  <cols>
    <col min="2" max="2" width="22.85546875" customWidth="1"/>
    <col min="3" max="3" width="12.7109375" customWidth="1"/>
    <col min="4" max="4" width="1.85546875" style="36" customWidth="1"/>
    <col min="5" max="5" width="15.140625" customWidth="1"/>
    <col min="6" max="6" width="8.140625" style="36" customWidth="1"/>
    <col min="7" max="7" width="8.5703125" style="36" customWidth="1"/>
  </cols>
  <sheetData>
    <row r="1" spans="1:7" ht="27.75" customHeight="1" x14ac:dyDescent="0.2">
      <c r="B1" s="57" t="s">
        <v>0</v>
      </c>
    </row>
    <row r="2" spans="1:7" ht="24.75" customHeight="1" x14ac:dyDescent="0.25">
      <c r="B2" s="37" t="s">
        <v>33</v>
      </c>
      <c r="C2" s="38" t="s">
        <v>7</v>
      </c>
      <c r="D2" s="38"/>
      <c r="E2" s="38" t="s">
        <v>19</v>
      </c>
      <c r="F2" s="73" t="s">
        <v>25</v>
      </c>
      <c r="G2" s="74"/>
    </row>
    <row r="3" spans="1:7" ht="11.25" customHeight="1" x14ac:dyDescent="0.2">
      <c r="B3" s="39"/>
      <c r="C3" s="40"/>
      <c r="D3" s="40"/>
      <c r="E3" s="40"/>
      <c r="F3" s="40"/>
      <c r="G3" s="41"/>
    </row>
    <row r="4" spans="1:7" ht="12.75" customHeight="1" x14ac:dyDescent="0.2">
      <c r="B4" s="42" t="s">
        <v>8</v>
      </c>
      <c r="C4" s="43">
        <f>SUM(C5:C7)</f>
        <v>41.978415444851663</v>
      </c>
      <c r="D4" s="43"/>
      <c r="E4" s="43">
        <f>SUM(E5:E8)</f>
        <v>47.743843546114299</v>
      </c>
      <c r="F4" s="40"/>
      <c r="G4" s="41"/>
    </row>
    <row r="5" spans="1:7" x14ac:dyDescent="0.2">
      <c r="B5" s="44" t="s">
        <v>26</v>
      </c>
      <c r="C5" s="45">
        <f>Annuel!D14/10^3</f>
        <v>2.0637126364378</v>
      </c>
      <c r="D5" s="45"/>
      <c r="E5" s="45">
        <f>Annuel!D46/10^3</f>
        <v>0.6660530705842248</v>
      </c>
      <c r="F5" s="40"/>
      <c r="G5" s="41"/>
    </row>
    <row r="6" spans="1:7" x14ac:dyDescent="0.2">
      <c r="B6" s="44" t="s">
        <v>28</v>
      </c>
      <c r="C6" s="45">
        <f>(Annuel!D18+Annuel!D24)/10^3</f>
        <v>37.122275534180957</v>
      </c>
      <c r="D6" s="45"/>
      <c r="E6" s="45">
        <f>(Annuel!D50+Annuel!D58)/10^3</f>
        <v>27.973830777544077</v>
      </c>
      <c r="F6" s="40"/>
      <c r="G6" s="41"/>
    </row>
    <row r="7" spans="1:7" x14ac:dyDescent="0.2">
      <c r="B7" s="44" t="s">
        <v>17</v>
      </c>
      <c r="C7" s="45">
        <f>(Annuel!D22+Annuel!D25)/10^3</f>
        <v>2.7924272742329062</v>
      </c>
      <c r="D7" s="45"/>
      <c r="E7" s="45">
        <f>Annuel!D54/10^3</f>
        <v>14.100637945845694</v>
      </c>
      <c r="F7" s="40"/>
      <c r="G7" s="41"/>
    </row>
    <row r="8" spans="1:7" x14ac:dyDescent="0.2">
      <c r="B8" s="44" t="s">
        <v>20</v>
      </c>
      <c r="C8" s="46" t="s">
        <v>27</v>
      </c>
      <c r="D8" s="45"/>
      <c r="E8" s="45">
        <f>Annuel!D56/10^3</f>
        <v>5.0033217521402991</v>
      </c>
      <c r="F8" s="40"/>
      <c r="G8" s="41"/>
    </row>
    <row r="9" spans="1:7" x14ac:dyDescent="0.2">
      <c r="A9" s="36"/>
      <c r="B9" s="47"/>
      <c r="C9" s="43"/>
      <c r="D9" s="43"/>
      <c r="E9" s="48"/>
      <c r="F9" s="40"/>
      <c r="G9" s="41"/>
    </row>
    <row r="10" spans="1:7" x14ac:dyDescent="0.2">
      <c r="B10" s="42" t="s">
        <v>14</v>
      </c>
      <c r="C10" s="43">
        <f>SUM(C11:C16)</f>
        <v>219.87712365499135</v>
      </c>
      <c r="D10" s="43"/>
      <c r="E10" s="43">
        <f>SUM(E11:E16)</f>
        <v>221.19073557294683</v>
      </c>
      <c r="F10" s="40"/>
      <c r="G10" s="41"/>
    </row>
    <row r="11" spans="1:7" x14ac:dyDescent="0.2">
      <c r="B11" s="44" t="s">
        <v>26</v>
      </c>
      <c r="C11" s="45">
        <f>Annuel!D31/10^3</f>
        <v>7.5148961314538081</v>
      </c>
      <c r="D11" s="45"/>
      <c r="E11" s="45">
        <f>Annuel!D65/10^3</f>
        <v>7.288942981191493</v>
      </c>
      <c r="F11" s="40"/>
      <c r="G11" s="41"/>
    </row>
    <row r="12" spans="1:7" x14ac:dyDescent="0.2">
      <c r="B12" s="44" t="s">
        <v>28</v>
      </c>
      <c r="C12" s="45">
        <f>Annuel!D35/10^3</f>
        <v>10.220006156081569</v>
      </c>
      <c r="D12" s="45"/>
      <c r="E12" s="45">
        <f>Annuel!D69/10^3</f>
        <v>5.4676434684732831</v>
      </c>
      <c r="F12" s="40"/>
      <c r="G12" s="41"/>
    </row>
    <row r="13" spans="1:7" x14ac:dyDescent="0.2">
      <c r="B13" s="44" t="s">
        <v>20</v>
      </c>
      <c r="C13" s="46" t="s">
        <v>27</v>
      </c>
      <c r="D13" s="45"/>
      <c r="E13" s="45">
        <f>Annuel!D78/10^3</f>
        <v>2.987325813426124</v>
      </c>
      <c r="F13" s="40"/>
      <c r="G13" s="41"/>
    </row>
    <row r="14" spans="1:7" x14ac:dyDescent="0.2">
      <c r="B14" s="44" t="s">
        <v>18</v>
      </c>
      <c r="C14" s="45">
        <f>Annuel!D37/10^3</f>
        <v>6.8266116030532658</v>
      </c>
      <c r="D14" s="45"/>
      <c r="E14" s="45">
        <f>(Annuel!D71+Annuel!D73)/10^3</f>
        <v>5.0162247931629063</v>
      </c>
      <c r="F14" s="40"/>
      <c r="G14" s="41"/>
    </row>
    <row r="15" spans="1:7" x14ac:dyDescent="0.2">
      <c r="B15" s="44" t="s">
        <v>29</v>
      </c>
      <c r="C15" s="45">
        <f>Annuel!D39/10^3</f>
        <v>195.31560976440269</v>
      </c>
      <c r="D15" s="45"/>
      <c r="E15" s="45">
        <f>Annuel!D75/10^3</f>
        <v>36.397764987055197</v>
      </c>
      <c r="F15" s="40"/>
      <c r="G15" s="41"/>
    </row>
    <row r="16" spans="1:7" x14ac:dyDescent="0.2">
      <c r="B16" s="44" t="s">
        <v>30</v>
      </c>
      <c r="C16" s="46" t="s">
        <v>27</v>
      </c>
      <c r="D16" s="49"/>
      <c r="E16" s="45">
        <f>Annuel!D76/10^3</f>
        <v>164.03283352963783</v>
      </c>
      <c r="F16" s="40"/>
      <c r="G16" s="41"/>
    </row>
    <row r="17" spans="1:16" ht="5.25" customHeight="1" x14ac:dyDescent="0.2">
      <c r="B17" s="44"/>
      <c r="C17" s="46"/>
      <c r="D17" s="49"/>
      <c r="E17" s="45"/>
      <c r="F17" s="40"/>
      <c r="G17" s="41"/>
    </row>
    <row r="18" spans="1:16" x14ac:dyDescent="0.2">
      <c r="B18" s="42" t="s">
        <v>31</v>
      </c>
      <c r="C18" s="43">
        <f>C4+C10</f>
        <v>261.85553909984299</v>
      </c>
      <c r="D18" s="43"/>
      <c r="E18" s="43">
        <f>E4+E10</f>
        <v>268.93457911906114</v>
      </c>
      <c r="F18" s="40"/>
      <c r="G18" s="41"/>
    </row>
    <row r="19" spans="1:16" ht="6" customHeight="1" x14ac:dyDescent="0.2">
      <c r="B19" s="44"/>
      <c r="C19" s="46"/>
      <c r="D19" s="49"/>
      <c r="E19" s="45"/>
      <c r="F19" s="40"/>
      <c r="G19" s="41"/>
    </row>
    <row r="20" spans="1:16" x14ac:dyDescent="0.2">
      <c r="B20" s="42" t="s">
        <v>24</v>
      </c>
      <c r="C20" s="50" t="s">
        <v>27</v>
      </c>
      <c r="D20" s="51"/>
      <c r="E20" s="43">
        <f>Annuel!D80/10^3</f>
        <v>-66.883529785602278</v>
      </c>
      <c r="F20" s="40"/>
      <c r="G20" s="41"/>
    </row>
    <row r="21" spans="1:16" ht="35.25" customHeight="1" x14ac:dyDescent="0.2">
      <c r="B21" s="52" t="s">
        <v>32</v>
      </c>
      <c r="C21" s="53">
        <f>C18</f>
        <v>261.85553909984299</v>
      </c>
      <c r="D21" s="54"/>
      <c r="E21" s="53">
        <f>E18+E20</f>
        <v>202.05104933345888</v>
      </c>
      <c r="F21" s="53">
        <f>E21-C21</f>
        <v>-59.804489766384108</v>
      </c>
      <c r="G21" s="55">
        <f>F21/C21</f>
        <v>-0.2283873389578413</v>
      </c>
    </row>
    <row r="28" spans="1:16" s="36" customFormat="1" x14ac:dyDescent="0.2">
      <c r="A28"/>
      <c r="B28"/>
      <c r="C28" s="56"/>
      <c r="D28" s="56"/>
      <c r="E28" s="56"/>
      <c r="H28"/>
      <c r="I28"/>
      <c r="J28"/>
      <c r="K28"/>
      <c r="L28"/>
      <c r="M28"/>
      <c r="N28"/>
      <c r="O28"/>
      <c r="P28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0"/>
  <sheetViews>
    <sheetView showGridLines="0" zoomScale="70" zoomScaleNormal="70" workbookViewId="0">
      <pane xSplit="4" ySplit="8" topLeftCell="E9" activePane="bottomRight" state="frozen"/>
      <selection pane="topRight" activeCell="E1" sqref="E1"/>
      <selection pane="bottomLeft" activeCell="A11" sqref="A11"/>
      <selection pane="bottomRight" activeCell="B1" sqref="B1"/>
    </sheetView>
  </sheetViews>
  <sheetFormatPr baseColWidth="10" defaultRowHeight="12.75" x14ac:dyDescent="0.2"/>
  <cols>
    <col min="1" max="1" width="5.85546875" style="1" customWidth="1"/>
    <col min="2" max="2" width="43.140625" style="1" customWidth="1"/>
    <col min="3" max="3" width="20.85546875" style="1" customWidth="1"/>
    <col min="4" max="4" width="17.42578125" style="1" customWidth="1"/>
    <col min="5" max="15" width="11.42578125" style="1"/>
    <col min="16" max="16" width="11.42578125" style="6"/>
    <col min="17" max="16384" width="11.42578125" style="1"/>
  </cols>
  <sheetData>
    <row r="1" spans="1:48" ht="23.25" x14ac:dyDescent="0.35">
      <c r="B1" s="67" t="s">
        <v>0</v>
      </c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x14ac:dyDescent="0.2"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x14ac:dyDescent="0.2">
      <c r="B3" s="65" t="s">
        <v>1</v>
      </c>
      <c r="D3" s="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">
      <c r="B4" s="66" t="s">
        <v>2</v>
      </c>
      <c r="C4" s="5">
        <v>5.4890000000000001E-2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2">
      <c r="B5" s="66" t="s">
        <v>3</v>
      </c>
      <c r="C5" s="9">
        <f>2%</f>
        <v>0.02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48" x14ac:dyDescent="0.2">
      <c r="B6" s="66" t="s">
        <v>4</v>
      </c>
      <c r="C6" s="11" t="s">
        <v>100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x14ac:dyDescent="0.2">
      <c r="C7" s="12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</row>
    <row r="8" spans="1:48" ht="24" customHeight="1" x14ac:dyDescent="0.3">
      <c r="B8" s="7" t="s">
        <v>5</v>
      </c>
      <c r="C8" s="14"/>
      <c r="D8" s="14" t="s">
        <v>6</v>
      </c>
      <c r="E8" s="15">
        <v>2019</v>
      </c>
      <c r="F8" s="15">
        <v>2020</v>
      </c>
      <c r="G8" s="15">
        <v>2021</v>
      </c>
      <c r="H8" s="15">
        <v>2022</v>
      </c>
      <c r="I8" s="15">
        <v>2023</v>
      </c>
      <c r="J8" s="15">
        <v>2024</v>
      </c>
      <c r="K8" s="15">
        <v>2025</v>
      </c>
      <c r="L8" s="15">
        <v>2026</v>
      </c>
      <c r="M8" s="15">
        <v>2027</v>
      </c>
      <c r="N8" s="15">
        <v>2028</v>
      </c>
      <c r="O8" s="15">
        <v>2029</v>
      </c>
      <c r="P8" s="15">
        <v>2030</v>
      </c>
      <c r="Q8" s="15">
        <v>2031</v>
      </c>
      <c r="R8" s="15">
        <v>2032</v>
      </c>
      <c r="S8" s="15">
        <v>2033</v>
      </c>
      <c r="T8" s="15">
        <v>2034</v>
      </c>
      <c r="U8" s="15">
        <v>2035</v>
      </c>
      <c r="V8" s="15">
        <v>2036</v>
      </c>
      <c r="W8" s="15">
        <v>2037</v>
      </c>
      <c r="X8" s="15">
        <v>2038</v>
      </c>
      <c r="Y8" s="15">
        <v>2039</v>
      </c>
      <c r="Z8" s="15">
        <v>2040</v>
      </c>
      <c r="AA8" s="15">
        <v>2041</v>
      </c>
      <c r="AB8" s="15">
        <v>2042</v>
      </c>
      <c r="AC8" s="15">
        <v>2043</v>
      </c>
      <c r="AD8" s="15">
        <v>2044</v>
      </c>
      <c r="AE8" s="15">
        <v>2045</v>
      </c>
      <c r="AF8" s="15">
        <v>2046</v>
      </c>
      <c r="AG8" s="15">
        <v>2047</v>
      </c>
      <c r="AH8" s="15">
        <v>2048</v>
      </c>
      <c r="AI8" s="15">
        <v>2049</v>
      </c>
      <c r="AJ8" s="15">
        <v>2050</v>
      </c>
      <c r="AK8" s="15">
        <v>2051</v>
      </c>
      <c r="AL8" s="15">
        <v>2052</v>
      </c>
      <c r="AM8" s="15">
        <v>2053</v>
      </c>
      <c r="AN8" s="15">
        <v>2054</v>
      </c>
      <c r="AO8" s="15">
        <v>2055</v>
      </c>
      <c r="AP8" s="15">
        <v>2056</v>
      </c>
      <c r="AQ8" s="15">
        <v>2057</v>
      </c>
      <c r="AR8" s="15">
        <v>2058</v>
      </c>
      <c r="AS8" s="15">
        <v>2059</v>
      </c>
      <c r="AT8" s="15">
        <v>2060</v>
      </c>
      <c r="AU8" s="15">
        <v>2061</v>
      </c>
      <c r="AV8" s="15">
        <v>2062</v>
      </c>
    </row>
    <row r="9" spans="1:48" x14ac:dyDescent="0.2">
      <c r="B9" s="16" t="s">
        <v>7</v>
      </c>
      <c r="C9" s="17"/>
      <c r="D9" s="18">
        <f>D11+D27</f>
        <v>261855.53909984301</v>
      </c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</row>
    <row r="10" spans="1:48" x14ac:dyDescent="0.2">
      <c r="B10" s="21"/>
      <c r="D10" s="22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</row>
    <row r="11" spans="1:48" x14ac:dyDescent="0.2">
      <c r="B11" s="23" t="s">
        <v>8</v>
      </c>
      <c r="C11" s="24"/>
      <c r="D11" s="25">
        <f>D14+D18+D22+D24+D25</f>
        <v>41978.415444851671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</row>
    <row r="12" spans="1:48" x14ac:dyDescent="0.2">
      <c r="A12" s="26"/>
      <c r="B12" s="27" t="s">
        <v>34</v>
      </c>
      <c r="C12" s="28"/>
      <c r="D12" s="22">
        <f>NPV($C$4,F12:AV12)+E12</f>
        <v>1706.5228584711701</v>
      </c>
      <c r="E12" s="29">
        <v>174.35373984307211</v>
      </c>
      <c r="F12" s="29">
        <v>511.92678012867231</v>
      </c>
      <c r="G12" s="29">
        <v>0</v>
      </c>
      <c r="H12" s="29">
        <v>1228.9051757877337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0</v>
      </c>
      <c r="AS12" s="29">
        <v>0</v>
      </c>
      <c r="AT12" s="29">
        <v>0</v>
      </c>
      <c r="AU12" s="29">
        <v>0</v>
      </c>
      <c r="AV12" s="29">
        <v>0</v>
      </c>
    </row>
    <row r="13" spans="1:48" x14ac:dyDescent="0.2">
      <c r="A13" s="26"/>
      <c r="B13" s="27" t="s">
        <v>9</v>
      </c>
      <c r="C13" s="30"/>
      <c r="D13" s="31">
        <f>NPV($C$4,F13:AV13)+E13</f>
        <v>357.18977796663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466.58943271996486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</row>
    <row r="14" spans="1:48" x14ac:dyDescent="0.2">
      <c r="A14" s="26"/>
      <c r="B14" s="32"/>
      <c r="C14" s="28"/>
      <c r="D14" s="22">
        <f>D12+D13</f>
        <v>2063.7126364378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x14ac:dyDescent="0.2">
      <c r="A15" s="26"/>
      <c r="B15" s="32"/>
      <c r="D15" s="22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48" x14ac:dyDescent="0.2">
      <c r="A16" s="26"/>
      <c r="B16" s="27" t="s">
        <v>35</v>
      </c>
      <c r="C16" s="28"/>
      <c r="D16" s="22">
        <f>NPV($C$4,F16:AV16)+E16</f>
        <v>4500.0294864884027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433.17136979641015</v>
      </c>
      <c r="Z16" s="29">
        <v>1162.1286273005173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1806.0906648468383</v>
      </c>
      <c r="AG16" s="29">
        <v>10406.110405482637</v>
      </c>
      <c r="AH16" s="29">
        <v>0</v>
      </c>
      <c r="AI16" s="29">
        <v>0</v>
      </c>
      <c r="AJ16" s="29">
        <v>0</v>
      </c>
      <c r="AK16" s="29">
        <v>0</v>
      </c>
      <c r="AL16" s="29">
        <v>6547.3256968164569</v>
      </c>
      <c r="AM16" s="29">
        <v>571.34979038168535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</row>
    <row r="17" spans="1:48" x14ac:dyDescent="0.2">
      <c r="A17" s="26"/>
      <c r="B17" s="27" t="s">
        <v>10</v>
      </c>
      <c r="C17" s="30"/>
      <c r="D17" s="31">
        <f>NPV($C$4,F17:AV17)+E17</f>
        <v>37691.110766307676</v>
      </c>
      <c r="E17" s="29">
        <v>0</v>
      </c>
      <c r="F17" s="29">
        <v>474.20585948761209</v>
      </c>
      <c r="G17" s="29">
        <v>2418.4122179879223</v>
      </c>
      <c r="H17" s="29">
        <v>4709.3081553909497</v>
      </c>
      <c r="I17" s="29">
        <v>14410.482955496076</v>
      </c>
      <c r="J17" s="29">
        <v>23796.061068718205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2070.1079361655261</v>
      </c>
      <c r="AN17" s="29">
        <v>2111.510094888803</v>
      </c>
      <c r="AO17" s="29">
        <v>0</v>
      </c>
      <c r="AP17" s="29">
        <v>0</v>
      </c>
      <c r="AQ17" s="29">
        <v>0</v>
      </c>
      <c r="AR17" s="29">
        <v>0</v>
      </c>
      <c r="AS17" s="29">
        <v>2331.0629498094918</v>
      </c>
      <c r="AT17" s="29">
        <v>2377.5021487115696</v>
      </c>
      <c r="AU17" s="29">
        <v>0</v>
      </c>
      <c r="AV17" s="29">
        <v>0</v>
      </c>
    </row>
    <row r="18" spans="1:48" x14ac:dyDescent="0.2">
      <c r="A18" s="26"/>
      <c r="B18" s="32"/>
      <c r="C18" s="28"/>
      <c r="D18" s="22">
        <f>D16+D17</f>
        <v>42191.140252796082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48" x14ac:dyDescent="0.2">
      <c r="A19" s="26"/>
      <c r="B19" s="32"/>
      <c r="D19" s="22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</row>
    <row r="20" spans="1:48" x14ac:dyDescent="0.2">
      <c r="A20" s="26"/>
      <c r="B20" s="27" t="s">
        <v>37</v>
      </c>
      <c r="C20" s="28"/>
      <c r="D20" s="22">
        <f>NPV($C$4,F20:AV20)+E20</f>
        <v>2234.5517033187434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800.364068388786</v>
      </c>
      <c r="AA20" s="29">
        <v>2449.0759063012283</v>
      </c>
      <c r="AB20" s="29">
        <v>4163.4290407120207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  <c r="AQ20" s="29">
        <v>0</v>
      </c>
      <c r="AR20" s="29">
        <v>0</v>
      </c>
      <c r="AS20" s="29">
        <v>0</v>
      </c>
      <c r="AT20" s="29">
        <v>0</v>
      </c>
      <c r="AU20" s="29">
        <v>0</v>
      </c>
      <c r="AV20" s="29">
        <v>0</v>
      </c>
    </row>
    <row r="21" spans="1:48" x14ac:dyDescent="0.2">
      <c r="A21" s="26"/>
      <c r="B21" s="27" t="s">
        <v>11</v>
      </c>
      <c r="C21" s="30"/>
      <c r="D21" s="31">
        <f>NPV($C$4,F21:AV21)+E21</f>
        <v>1982.3075094037158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3265.4345417349705</v>
      </c>
      <c r="AB21" s="29">
        <v>3330.7432325696154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29">
        <v>0</v>
      </c>
      <c r="AN21" s="29">
        <v>0</v>
      </c>
      <c r="AO21" s="29">
        <v>0</v>
      </c>
      <c r="AP21" s="29">
        <v>0</v>
      </c>
      <c r="AQ21" s="29">
        <v>0</v>
      </c>
      <c r="AR21" s="29">
        <v>0</v>
      </c>
      <c r="AS21" s="29">
        <v>0</v>
      </c>
      <c r="AT21" s="29">
        <v>0</v>
      </c>
      <c r="AU21" s="29">
        <v>0</v>
      </c>
      <c r="AV21" s="29">
        <v>0</v>
      </c>
    </row>
    <row r="22" spans="1:48" x14ac:dyDescent="0.2">
      <c r="A22" s="26"/>
      <c r="B22" s="32"/>
      <c r="C22" s="28"/>
      <c r="D22" s="22">
        <f>D20+D21</f>
        <v>4216.8592127224592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</row>
    <row r="23" spans="1:48" x14ac:dyDescent="0.2">
      <c r="A23" s="26"/>
      <c r="B23" s="32"/>
      <c r="C23" s="28"/>
      <c r="D23" s="22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48" x14ac:dyDescent="0.2">
      <c r="A24" s="26"/>
      <c r="B24" s="33" t="s">
        <v>12</v>
      </c>
      <c r="C24" s="28"/>
      <c r="D24" s="22">
        <v>-5068.8647186151193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48" x14ac:dyDescent="0.2">
      <c r="A25" s="26"/>
      <c r="B25" s="33" t="s">
        <v>13</v>
      </c>
      <c r="C25" s="28"/>
      <c r="D25" s="22">
        <v>-1424.431938489553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</row>
    <row r="26" spans="1:48" x14ac:dyDescent="0.2">
      <c r="A26" s="26"/>
      <c r="B26" s="27"/>
      <c r="D26" s="22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</row>
    <row r="27" spans="1:48" x14ac:dyDescent="0.2">
      <c r="A27" s="26"/>
      <c r="B27" s="23" t="s">
        <v>14</v>
      </c>
      <c r="C27" s="24"/>
      <c r="D27" s="25">
        <f>D31+D35+D37+D39</f>
        <v>219877.12365499133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48" x14ac:dyDescent="0.2">
      <c r="A28" s="26"/>
      <c r="B28" s="27" t="s">
        <v>34</v>
      </c>
      <c r="C28" s="28"/>
      <c r="D28" s="22">
        <f>NPV($C$4,F28:AV28)+E28</f>
        <v>4924.6172920094496</v>
      </c>
      <c r="E28" s="29">
        <v>845.35146590580439</v>
      </c>
      <c r="F28" s="29">
        <v>866.50343415463692</v>
      </c>
      <c r="G28" s="29">
        <v>883.81973784649517</v>
      </c>
      <c r="H28" s="29">
        <v>903.7386602964541</v>
      </c>
      <c r="I28" s="29">
        <v>925.24450087272442</v>
      </c>
      <c r="J28" s="29">
        <v>1236.4619967079068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</row>
    <row r="29" spans="1:48" x14ac:dyDescent="0.2">
      <c r="A29" s="26"/>
      <c r="B29" s="27" t="s">
        <v>9</v>
      </c>
      <c r="C29" s="34"/>
      <c r="D29" s="22">
        <f>NPV($C$4,F29:AV29)+E29</f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</row>
    <row r="30" spans="1:48" x14ac:dyDescent="0.2">
      <c r="A30" s="26"/>
      <c r="B30" s="27" t="s">
        <v>15</v>
      </c>
      <c r="C30" s="30"/>
      <c r="D30" s="31">
        <f>NPV($C$4,F30:AV30)+E30</f>
        <v>2590.2788394443587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3569.3535696499371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0</v>
      </c>
      <c r="AT30" s="29">
        <v>0</v>
      </c>
      <c r="AU30" s="29">
        <v>0</v>
      </c>
      <c r="AV30" s="29">
        <v>0</v>
      </c>
    </row>
    <row r="31" spans="1:48" x14ac:dyDescent="0.2">
      <c r="A31" s="26"/>
      <c r="B31" s="32"/>
      <c r="C31" s="28"/>
      <c r="D31" s="22">
        <f>D28+D29+D30</f>
        <v>7514.8961314538083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48" x14ac:dyDescent="0.2">
      <c r="A32" s="26"/>
      <c r="B32" s="32"/>
      <c r="C32" s="28"/>
      <c r="D32" s="22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</row>
    <row r="33" spans="1:48" x14ac:dyDescent="0.2">
      <c r="A33" s="26"/>
      <c r="B33" s="27" t="s">
        <v>35</v>
      </c>
      <c r="C33" s="28"/>
      <c r="D33" s="22">
        <f>NPV($C$4,F33:AV33)+E33</f>
        <v>10220.006156081568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544.73064866337916</v>
      </c>
      <c r="L33" s="29">
        <v>555.62526163663802</v>
      </c>
      <c r="M33" s="29">
        <v>566.73776686936139</v>
      </c>
      <c r="N33" s="29">
        <v>578.02825899576101</v>
      </c>
      <c r="O33" s="29">
        <v>589.57964180708461</v>
      </c>
      <c r="P33" s="29">
        <v>601.37123464321644</v>
      </c>
      <c r="Q33" s="29">
        <v>613.39865933607098</v>
      </c>
      <c r="R33" s="29">
        <v>625.61872501447908</v>
      </c>
      <c r="S33" s="29">
        <v>638.12116113953948</v>
      </c>
      <c r="T33" s="29">
        <v>653.87629424012539</v>
      </c>
      <c r="U33" s="29">
        <v>670.17179407628328</v>
      </c>
      <c r="V33" s="29">
        <v>688.20609436197708</v>
      </c>
      <c r="W33" s="29">
        <v>778.7405405402468</v>
      </c>
      <c r="X33" s="29">
        <v>797.07358758925784</v>
      </c>
      <c r="Y33" s="29">
        <v>815.89244724874675</v>
      </c>
      <c r="Z33" s="29">
        <v>845.04495276143871</v>
      </c>
      <c r="AA33" s="29">
        <v>853.59590394020972</v>
      </c>
      <c r="AB33" s="29">
        <v>873.14995849077525</v>
      </c>
      <c r="AC33" s="29">
        <v>978.30721258472067</v>
      </c>
      <c r="AD33" s="29">
        <v>1001.9698102808798</v>
      </c>
      <c r="AE33" s="29">
        <v>1023.3014170054352</v>
      </c>
      <c r="AF33" s="29">
        <v>1056.3350064703225</v>
      </c>
      <c r="AG33" s="29">
        <v>1070.4964887504616</v>
      </c>
      <c r="AH33" s="29">
        <v>1190.2779753573836</v>
      </c>
      <c r="AI33" s="29">
        <v>1217.1022367148871</v>
      </c>
      <c r="AJ33" s="29">
        <v>1245.8196956180086</v>
      </c>
      <c r="AK33" s="29">
        <v>1276.1406158292084</v>
      </c>
      <c r="AL33" s="29">
        <v>1324.4856908726979</v>
      </c>
      <c r="AM33" s="29">
        <v>1441.5398449012428</v>
      </c>
      <c r="AN33" s="29">
        <v>1478.3671205644969</v>
      </c>
      <c r="AO33" s="29">
        <v>1515.0659063090798</v>
      </c>
      <c r="AP33" s="29">
        <v>1554.3606743108894</v>
      </c>
      <c r="AQ33" s="29">
        <v>1592.0399954357588</v>
      </c>
      <c r="AR33" s="29">
        <v>1753.932214234939</v>
      </c>
      <c r="AS33" s="29">
        <v>1773.1147341884896</v>
      </c>
      <c r="AT33" s="29">
        <v>1819.0977435432551</v>
      </c>
      <c r="AU33" s="29">
        <v>1855.4508008200569</v>
      </c>
      <c r="AV33" s="29">
        <v>1737.2777191646453</v>
      </c>
    </row>
    <row r="34" spans="1:48" x14ac:dyDescent="0.2">
      <c r="A34" s="26"/>
      <c r="B34" s="27" t="s">
        <v>36</v>
      </c>
      <c r="C34" s="30"/>
      <c r="D34" s="31">
        <f>NPV($C$4,F34:AV34)+E34</f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0</v>
      </c>
      <c r="AU34" s="29">
        <v>0</v>
      </c>
      <c r="AV34" s="29">
        <v>0</v>
      </c>
    </row>
    <row r="35" spans="1:48" x14ac:dyDescent="0.2">
      <c r="A35" s="26"/>
      <c r="B35" s="32"/>
      <c r="C35" s="28"/>
      <c r="D35" s="22">
        <f>D33+D34</f>
        <v>10220.006156081568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</row>
    <row r="36" spans="1:48" x14ac:dyDescent="0.2">
      <c r="A36" s="26"/>
      <c r="B36" s="32"/>
      <c r="D36" s="22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</row>
    <row r="37" spans="1:48" x14ac:dyDescent="0.2">
      <c r="A37" s="26"/>
      <c r="B37" s="27" t="s">
        <v>18</v>
      </c>
      <c r="C37" s="28"/>
      <c r="D37" s="22">
        <f>NPV($C$4,F37:AV37)+E37</f>
        <v>6826.6116030532658</v>
      </c>
      <c r="E37" s="29">
        <v>292.70294506988466</v>
      </c>
      <c r="F37" s="29">
        <v>298.53414335924668</v>
      </c>
      <c r="G37" s="29">
        <v>304.50008381029744</v>
      </c>
      <c r="H37" s="29">
        <v>310.59008548649842</v>
      </c>
      <c r="I37" s="29">
        <v>316.80188719622322</v>
      </c>
      <c r="J37" s="29">
        <v>323.11318215857568</v>
      </c>
      <c r="K37" s="29">
        <v>329.57031293101073</v>
      </c>
      <c r="L37" s="29">
        <v>336.16171918962556</v>
      </c>
      <c r="M37" s="29">
        <v>342.88495357341259</v>
      </c>
      <c r="N37" s="29">
        <v>349.71587273019753</v>
      </c>
      <c r="O37" s="29">
        <v>356.70463471239032</v>
      </c>
      <c r="P37" s="29">
        <v>363.83872740663207</v>
      </c>
      <c r="Q37" s="29">
        <v>371.11550195475894</v>
      </c>
      <c r="R37" s="29">
        <v>378.50882722395846</v>
      </c>
      <c r="S37" s="29">
        <v>386.07299090053243</v>
      </c>
      <c r="T37" s="29">
        <v>393.79445071853672</v>
      </c>
      <c r="U37" s="29">
        <v>401.67033973290103</v>
      </c>
      <c r="V37" s="29">
        <v>409.6723753713834</v>
      </c>
      <c r="W37" s="29">
        <v>417.85931495693364</v>
      </c>
      <c r="X37" s="29">
        <v>426.21650125606533</v>
      </c>
      <c r="Y37" s="29">
        <v>434.74083128117974</v>
      </c>
      <c r="Z37" s="29">
        <v>443.40169388738747</v>
      </c>
      <c r="AA37" s="29">
        <v>452.26268403029337</v>
      </c>
      <c r="AB37" s="29">
        <v>461.30793771089174</v>
      </c>
      <c r="AC37" s="29">
        <v>470.5340964651021</v>
      </c>
      <c r="AD37" s="29">
        <v>479.9080288583641</v>
      </c>
      <c r="AE37" s="29">
        <v>489.49856577294662</v>
      </c>
      <c r="AF37" s="29">
        <v>499.2885370883975</v>
      </c>
      <c r="AG37" s="29">
        <v>509.27430783015717</v>
      </c>
      <c r="AH37" s="29">
        <v>519.42001877244434</v>
      </c>
      <c r="AI37" s="29">
        <v>529.80016781071038</v>
      </c>
      <c r="AJ37" s="29">
        <v>540.39617116691591</v>
      </c>
      <c r="AK37" s="29">
        <v>551.20409459024529</v>
      </c>
      <c r="AL37" s="29">
        <v>562.18512647804027</v>
      </c>
      <c r="AM37" s="29">
        <v>573.41989831785077</v>
      </c>
      <c r="AN37" s="29">
        <v>584.88829628419842</v>
      </c>
      <c r="AO37" s="29">
        <v>596.58606220987292</v>
      </c>
      <c r="AP37" s="29">
        <v>608.47118903900275</v>
      </c>
      <c r="AQ37" s="29">
        <v>620.63094684472333</v>
      </c>
      <c r="AR37" s="29">
        <v>633.04356578160741</v>
      </c>
      <c r="AS37" s="29">
        <v>645.70443709722917</v>
      </c>
      <c r="AT37" s="29">
        <v>658.56809519310457</v>
      </c>
      <c r="AU37" s="29">
        <v>671.7289952987785</v>
      </c>
      <c r="AV37" s="29">
        <v>628.94678551091101</v>
      </c>
    </row>
    <row r="38" spans="1:48" x14ac:dyDescent="0.2">
      <c r="A38" s="26"/>
      <c r="B38" s="27"/>
      <c r="D38" s="22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</row>
    <row r="39" spans="1:48" x14ac:dyDescent="0.2">
      <c r="B39" s="27" t="s">
        <v>103</v>
      </c>
      <c r="C39" s="28"/>
      <c r="D39" s="22">
        <f>NPV($C$4,F39:AV39)+E39</f>
        <v>195315.6097644027</v>
      </c>
      <c r="E39" s="29">
        <v>4534.5552637425244</v>
      </c>
      <c r="F39" s="29">
        <v>4941.9699662881712</v>
      </c>
      <c r="G39" s="29">
        <v>5258.9300249114094</v>
      </c>
      <c r="H39" s="29">
        <v>5457.6047876261555</v>
      </c>
      <c r="I39" s="29">
        <v>5832.777797746543</v>
      </c>
      <c r="J39" s="29">
        <v>6307.4363116554459</v>
      </c>
      <c r="K39" s="29">
        <v>6732.6812114814838</v>
      </c>
      <c r="L39" s="29">
        <v>7133.5108840761313</v>
      </c>
      <c r="M39" s="29">
        <v>7554.5779834370614</v>
      </c>
      <c r="N39" s="29">
        <v>7991.0467654332042</v>
      </c>
      <c r="O39" s="29">
        <v>8406.2266244784478</v>
      </c>
      <c r="P39" s="29">
        <v>8819.7138400576241</v>
      </c>
      <c r="Q39" s="29">
        <v>9292.0299179154827</v>
      </c>
      <c r="R39" s="29">
        <v>9766.023567230277</v>
      </c>
      <c r="S39" s="29">
        <v>10325.659898969208</v>
      </c>
      <c r="T39" s="29">
        <v>10770.842556260026</v>
      </c>
      <c r="U39" s="29">
        <v>11310.217701814852</v>
      </c>
      <c r="V39" s="29">
        <v>11986.026095332183</v>
      </c>
      <c r="W39" s="29">
        <v>12354.588226846492</v>
      </c>
      <c r="X39" s="29">
        <v>12950.207186923111</v>
      </c>
      <c r="Y39" s="29">
        <v>13549.833292958754</v>
      </c>
      <c r="Z39" s="29">
        <v>14386.378857904174</v>
      </c>
      <c r="AA39" s="29">
        <v>14858.891155167306</v>
      </c>
      <c r="AB39" s="29">
        <v>15593.701961522456</v>
      </c>
      <c r="AC39" s="29">
        <v>16245.289039351877</v>
      </c>
      <c r="AD39" s="29">
        <v>17003.380218026483</v>
      </c>
      <c r="AE39" s="29">
        <v>17690.218400970884</v>
      </c>
      <c r="AF39" s="29">
        <v>18388.293760230903</v>
      </c>
      <c r="AG39" s="29">
        <v>19168.375768380214</v>
      </c>
      <c r="AH39" s="29">
        <v>20123.648512324933</v>
      </c>
      <c r="AI39" s="29">
        <v>20826.403829791365</v>
      </c>
      <c r="AJ39" s="29">
        <v>21682.850147493649</v>
      </c>
      <c r="AK39" s="29">
        <v>22735.991414473032</v>
      </c>
      <c r="AL39" s="29">
        <v>23685.019041041014</v>
      </c>
      <c r="AM39" s="29">
        <v>24607.037685000665</v>
      </c>
      <c r="AN39" s="29">
        <v>25681.993183770915</v>
      </c>
      <c r="AO39" s="29">
        <v>26799.320896845544</v>
      </c>
      <c r="AP39" s="29">
        <v>28197.707796902749</v>
      </c>
      <c r="AQ39" s="29">
        <v>29217.810366485432</v>
      </c>
      <c r="AR39" s="29">
        <v>30405.202518040431</v>
      </c>
      <c r="AS39" s="29">
        <v>31854.318155189037</v>
      </c>
      <c r="AT39" s="29">
        <v>33396.672409472412</v>
      </c>
      <c r="AU39" s="29">
        <v>34892.008144883861</v>
      </c>
      <c r="AV39" s="29">
        <v>32687.979310591098</v>
      </c>
    </row>
    <row r="40" spans="1:48" s="6" customFormat="1" x14ac:dyDescent="0.2">
      <c r="A40" s="1"/>
      <c r="B40" s="1"/>
      <c r="C40" s="28"/>
      <c r="D40" s="28"/>
    </row>
    <row r="41" spans="1:48" x14ac:dyDescent="0.2">
      <c r="B41" s="16" t="s">
        <v>19</v>
      </c>
      <c r="C41" s="17"/>
      <c r="D41" s="18">
        <f>D43+D61+D80</f>
        <v>202051.04933345882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</row>
    <row r="42" spans="1:48" x14ac:dyDescent="0.2">
      <c r="B42" s="21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</row>
    <row r="43" spans="1:48" x14ac:dyDescent="0.2">
      <c r="B43" s="23" t="s">
        <v>8</v>
      </c>
      <c r="C43" s="24"/>
      <c r="D43" s="25">
        <f>D46+D50+D54+D56+D58</f>
        <v>47743.843546114294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</row>
    <row r="44" spans="1:48" x14ac:dyDescent="0.2">
      <c r="A44" s="26"/>
      <c r="B44" s="27" t="s">
        <v>34</v>
      </c>
      <c r="C44" s="28"/>
      <c r="D44" s="22">
        <f>NPV($C$4,F44:AV44)+E44</f>
        <v>666.05307058422477</v>
      </c>
      <c r="E44" s="29">
        <v>367.72788766902482</v>
      </c>
      <c r="F44" s="29">
        <v>314.70025220541532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</row>
    <row r="45" spans="1:48" x14ac:dyDescent="0.2">
      <c r="A45" s="26"/>
      <c r="B45" s="27" t="s">
        <v>16</v>
      </c>
      <c r="C45" s="30"/>
      <c r="D45" s="31">
        <f>NPV($C$4,F45:AV45)+E45</f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  <c r="AB45" s="29">
        <v>0</v>
      </c>
      <c r="AC45" s="29">
        <v>0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29">
        <v>0</v>
      </c>
      <c r="AN45" s="29">
        <v>0</v>
      </c>
      <c r="AO45" s="29">
        <v>0</v>
      </c>
      <c r="AP45" s="29">
        <v>0</v>
      </c>
      <c r="AQ45" s="29">
        <v>0</v>
      </c>
      <c r="AR45" s="29">
        <v>0</v>
      </c>
      <c r="AS45" s="29">
        <v>0</v>
      </c>
      <c r="AT45" s="29">
        <v>0</v>
      </c>
      <c r="AU45" s="29">
        <v>0</v>
      </c>
      <c r="AV45" s="29">
        <v>0</v>
      </c>
    </row>
    <row r="46" spans="1:48" x14ac:dyDescent="0.2">
      <c r="A46" s="26"/>
      <c r="B46" s="32"/>
      <c r="C46" s="28"/>
      <c r="D46" s="22">
        <f>D44+D45</f>
        <v>666.05307058422477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</row>
    <row r="47" spans="1:48" x14ac:dyDescent="0.2">
      <c r="A47" s="26"/>
      <c r="B47" s="32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</row>
    <row r="48" spans="1:48" x14ac:dyDescent="0.2">
      <c r="A48" s="26"/>
      <c r="B48" s="27" t="s">
        <v>35</v>
      </c>
      <c r="C48" s="28"/>
      <c r="D48" s="22">
        <f>NPV($C$4,F48:AV48)+E48</f>
        <v>3960.6285525956855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  <c r="V48" s="29">
        <v>0</v>
      </c>
      <c r="W48" s="29">
        <v>0</v>
      </c>
      <c r="X48" s="29">
        <v>0</v>
      </c>
      <c r="Y48" s="29">
        <v>776.88343496095285</v>
      </c>
      <c r="Z48" s="29">
        <v>0</v>
      </c>
      <c r="AA48" s="29">
        <v>0</v>
      </c>
      <c r="AB48" s="29">
        <v>0</v>
      </c>
      <c r="AC48" s="29">
        <v>0</v>
      </c>
      <c r="AD48" s="29">
        <v>8662.5997988874387</v>
      </c>
      <c r="AE48" s="29">
        <v>0</v>
      </c>
      <c r="AF48" s="29">
        <v>0</v>
      </c>
      <c r="AG48" s="29">
        <v>0</v>
      </c>
      <c r="AH48" s="29">
        <v>0</v>
      </c>
      <c r="AI48" s="29">
        <v>4781.5899621905264</v>
      </c>
      <c r="AJ48" s="29">
        <v>0</v>
      </c>
      <c r="AK48" s="29">
        <v>0</v>
      </c>
      <c r="AL48" s="29">
        <v>0</v>
      </c>
      <c r="AM48" s="29">
        <v>0</v>
      </c>
      <c r="AN48" s="29">
        <v>2945.5565823698803</v>
      </c>
      <c r="AO48" s="29">
        <v>0</v>
      </c>
      <c r="AP48" s="29">
        <v>0</v>
      </c>
      <c r="AQ48" s="29">
        <v>0</v>
      </c>
      <c r="AR48" s="29">
        <v>0</v>
      </c>
      <c r="AS48" s="29">
        <v>0</v>
      </c>
      <c r="AT48" s="29">
        <v>0</v>
      </c>
      <c r="AU48" s="29">
        <v>0</v>
      </c>
      <c r="AV48" s="29">
        <v>0</v>
      </c>
    </row>
    <row r="49" spans="1:48" x14ac:dyDescent="0.2">
      <c r="A49" s="26"/>
      <c r="B49" s="27" t="s">
        <v>21</v>
      </c>
      <c r="C49" s="30"/>
      <c r="D49" s="31">
        <f>NPV($C$4,F49:AV49)+E49</f>
        <v>27481.189188662742</v>
      </c>
      <c r="E49" s="29">
        <v>348.70747968614421</v>
      </c>
      <c r="F49" s="29">
        <v>700.53138333397237</v>
      </c>
      <c r="G49" s="29">
        <v>1099.2782809036009</v>
      </c>
      <c r="H49" s="29">
        <v>3531.9811165432129</v>
      </c>
      <c r="I49" s="29">
        <v>10842.172890325619</v>
      </c>
      <c r="J49" s="29">
        <v>17917.034216446649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0</v>
      </c>
    </row>
    <row r="50" spans="1:48" x14ac:dyDescent="0.2">
      <c r="A50" s="26"/>
      <c r="B50" s="32"/>
      <c r="C50" s="28"/>
      <c r="D50" s="22">
        <f>D48+D49</f>
        <v>31441.817741258426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</row>
    <row r="51" spans="1:48" x14ac:dyDescent="0.2">
      <c r="A51" s="26"/>
      <c r="B51" s="32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</row>
    <row r="52" spans="1:48" x14ac:dyDescent="0.2">
      <c r="A52" s="26"/>
      <c r="B52" s="27" t="s">
        <v>38</v>
      </c>
      <c r="C52" s="28"/>
      <c r="D52" s="22">
        <f>NPV($C$4,F52:AV52)+E52</f>
        <v>9736.9716189910177</v>
      </c>
      <c r="E52" s="29">
        <v>317.00679971467662</v>
      </c>
      <c r="F52" s="29">
        <v>1077.7405897445731</v>
      </c>
      <c r="G52" s="29">
        <v>2968.0513584397227</v>
      </c>
      <c r="H52" s="29">
        <v>6727.5830791299286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29">
        <v>0</v>
      </c>
      <c r="AE52" s="29">
        <v>0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29">
        <v>0</v>
      </c>
      <c r="AN52" s="29">
        <v>0</v>
      </c>
      <c r="AO52" s="29">
        <v>0</v>
      </c>
      <c r="AP52" s="29">
        <v>0</v>
      </c>
      <c r="AQ52" s="29">
        <v>0</v>
      </c>
      <c r="AR52" s="29">
        <v>0</v>
      </c>
      <c r="AS52" s="29">
        <v>0</v>
      </c>
      <c r="AT52" s="29">
        <v>0</v>
      </c>
      <c r="AU52" s="29">
        <v>0</v>
      </c>
      <c r="AV52" s="29">
        <v>0</v>
      </c>
    </row>
    <row r="53" spans="1:48" x14ac:dyDescent="0.2">
      <c r="A53" s="26"/>
      <c r="B53" s="27" t="s">
        <v>11</v>
      </c>
      <c r="C53" s="30"/>
      <c r="D53" s="31">
        <f>NPV($C$4,F53:AV53)+E53</f>
        <v>4363.6663268546763</v>
      </c>
      <c r="E53" s="29">
        <v>0</v>
      </c>
      <c r="F53" s="29">
        <v>0</v>
      </c>
      <c r="G53" s="29">
        <v>2198.5565618072019</v>
      </c>
      <c r="H53" s="29">
        <v>2803.1596163041377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29">
        <v>0</v>
      </c>
      <c r="AN53" s="29">
        <v>0</v>
      </c>
      <c r="AO53" s="29">
        <v>0</v>
      </c>
      <c r="AP53" s="29">
        <v>0</v>
      </c>
      <c r="AQ53" s="29">
        <v>0</v>
      </c>
      <c r="AR53" s="29">
        <v>0</v>
      </c>
      <c r="AS53" s="29">
        <v>0</v>
      </c>
      <c r="AT53" s="29">
        <v>0</v>
      </c>
      <c r="AU53" s="29">
        <v>0</v>
      </c>
      <c r="AV53" s="29">
        <v>0</v>
      </c>
    </row>
    <row r="54" spans="1:48" x14ac:dyDescent="0.2">
      <c r="B54" s="32"/>
      <c r="C54" s="28"/>
      <c r="D54" s="22">
        <f>D51+D52+D53</f>
        <v>14100.637945845694</v>
      </c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</row>
    <row r="55" spans="1:48" x14ac:dyDescent="0.2">
      <c r="B55" s="32"/>
      <c r="C55" s="28"/>
      <c r="D55" s="22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</row>
    <row r="56" spans="1:48" x14ac:dyDescent="0.2">
      <c r="A56" s="26"/>
      <c r="B56" s="27" t="s">
        <v>104</v>
      </c>
      <c r="C56" s="28"/>
      <c r="D56" s="22">
        <f>NPV($C$4,F56:AV56)+E56</f>
        <v>5003.3217521402994</v>
      </c>
      <c r="E56" s="29">
        <v>0</v>
      </c>
      <c r="F56" s="29">
        <v>0</v>
      </c>
      <c r="G56" s="29">
        <v>2830.6415733267727</v>
      </c>
      <c r="H56" s="29">
        <v>2887.2544047932611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29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29">
        <v>0</v>
      </c>
      <c r="AL56" s="29">
        <v>0</v>
      </c>
      <c r="AM56" s="29">
        <v>0</v>
      </c>
      <c r="AN56" s="29">
        <v>0</v>
      </c>
      <c r="AO56" s="29">
        <v>0</v>
      </c>
      <c r="AP56" s="29">
        <v>0</v>
      </c>
      <c r="AQ56" s="29">
        <v>0</v>
      </c>
      <c r="AR56" s="29">
        <v>0</v>
      </c>
      <c r="AS56" s="29">
        <v>0</v>
      </c>
      <c r="AT56" s="29">
        <v>0</v>
      </c>
      <c r="AU56" s="29">
        <v>0</v>
      </c>
      <c r="AV56" s="29">
        <v>0</v>
      </c>
    </row>
    <row r="57" spans="1:48" x14ac:dyDescent="0.2">
      <c r="B57" s="27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</row>
    <row r="58" spans="1:48" x14ac:dyDescent="0.2">
      <c r="B58" s="33" t="s">
        <v>12</v>
      </c>
      <c r="C58" s="28"/>
      <c r="D58" s="22">
        <v>-3467.9869637143483</v>
      </c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</row>
    <row r="59" spans="1:48" x14ac:dyDescent="0.2">
      <c r="B59" s="33" t="s">
        <v>13</v>
      </c>
      <c r="D59" s="1">
        <v>0</v>
      </c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</row>
    <row r="60" spans="1:48" x14ac:dyDescent="0.2">
      <c r="B60" s="21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</row>
    <row r="61" spans="1:48" x14ac:dyDescent="0.2">
      <c r="B61" s="23" t="s">
        <v>14</v>
      </c>
      <c r="C61" s="24"/>
      <c r="D61" s="25">
        <f>D65+D69+D71+D73+D75+D76+D78</f>
        <v>221190.73557294684</v>
      </c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</row>
    <row r="62" spans="1:48" x14ac:dyDescent="0.2">
      <c r="A62" s="26"/>
      <c r="B62" s="27" t="s">
        <v>34</v>
      </c>
      <c r="C62" s="28"/>
      <c r="D62" s="22">
        <f>NPV($C$4,F62:AV62)+E62</f>
        <v>4698.6641417471346</v>
      </c>
      <c r="E62" s="29">
        <v>845.35146590580439</v>
      </c>
      <c r="F62" s="29">
        <v>866.50343415463692</v>
      </c>
      <c r="G62" s="29">
        <v>883.81973784649517</v>
      </c>
      <c r="H62" s="29">
        <v>903.7386602964541</v>
      </c>
      <c r="I62" s="29">
        <v>924.10081174927211</v>
      </c>
      <c r="J62" s="29">
        <v>942.51065409432886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  <c r="AT62" s="29">
        <v>0</v>
      </c>
      <c r="AU62" s="29">
        <v>0</v>
      </c>
      <c r="AV62" s="29">
        <v>0</v>
      </c>
    </row>
    <row r="63" spans="1:48" x14ac:dyDescent="0.2">
      <c r="A63" s="26"/>
      <c r="B63" s="27" t="s">
        <v>9</v>
      </c>
      <c r="C63" s="34"/>
      <c r="D63" s="22">
        <f>NPV($C$4,F63:AV63)+E63</f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29">
        <v>0</v>
      </c>
      <c r="AN63" s="29">
        <v>0</v>
      </c>
      <c r="AO63" s="29">
        <v>0</v>
      </c>
      <c r="AP63" s="29">
        <v>0</v>
      </c>
      <c r="AQ63" s="29">
        <v>0</v>
      </c>
      <c r="AR63" s="29">
        <v>0</v>
      </c>
      <c r="AS63" s="29">
        <v>0</v>
      </c>
      <c r="AT63" s="29">
        <v>0</v>
      </c>
      <c r="AU63" s="29">
        <v>0</v>
      </c>
      <c r="AV63" s="29">
        <v>0</v>
      </c>
    </row>
    <row r="64" spans="1:48" x14ac:dyDescent="0.2">
      <c r="A64" s="26"/>
      <c r="B64" s="27" t="s">
        <v>15</v>
      </c>
      <c r="C64" s="30"/>
      <c r="D64" s="31">
        <f>NPV($C$4,F64:AV64)+E64</f>
        <v>2590.2788394443587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3569.3535696499371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  <c r="AM64" s="29">
        <v>0</v>
      </c>
      <c r="AN64" s="29">
        <v>0</v>
      </c>
      <c r="AO64" s="29">
        <v>0</v>
      </c>
      <c r="AP64" s="29">
        <v>0</v>
      </c>
      <c r="AQ64" s="29">
        <v>0</v>
      </c>
      <c r="AR64" s="29">
        <v>0</v>
      </c>
      <c r="AS64" s="29">
        <v>0</v>
      </c>
      <c r="AT64" s="29">
        <v>0</v>
      </c>
      <c r="AU64" s="29">
        <v>0</v>
      </c>
      <c r="AV64" s="29">
        <v>0</v>
      </c>
    </row>
    <row r="65" spans="1:48" x14ac:dyDescent="0.2">
      <c r="A65" s="26"/>
      <c r="B65" s="27"/>
      <c r="C65" s="28"/>
      <c r="D65" s="22">
        <f>D62+D63+D64</f>
        <v>7288.9429811914933</v>
      </c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</row>
    <row r="66" spans="1:48" x14ac:dyDescent="0.2">
      <c r="A66" s="26"/>
      <c r="B66" s="32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</row>
    <row r="67" spans="1:48" x14ac:dyDescent="0.2">
      <c r="A67" s="26"/>
      <c r="B67" s="27" t="s">
        <v>35</v>
      </c>
      <c r="C67" s="28"/>
      <c r="D67" s="22">
        <f>NPV($C$4,F67:AV67)+E67</f>
        <v>5467.6434684732831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345.89415658954323</v>
      </c>
      <c r="L67" s="29">
        <v>352.81203972132835</v>
      </c>
      <c r="M67" s="29">
        <v>359.86828051574912</v>
      </c>
      <c r="N67" s="29">
        <v>367.03753978383764</v>
      </c>
      <c r="O67" s="29">
        <v>374.37245994074408</v>
      </c>
      <c r="P67" s="29">
        <v>381.85990913955283</v>
      </c>
      <c r="Q67" s="29">
        <v>389.49710732233763</v>
      </c>
      <c r="R67" s="29">
        <v>397.25662906335452</v>
      </c>
      <c r="S67" s="29">
        <v>405.19545095524484</v>
      </c>
      <c r="T67" s="29">
        <v>413.29935997434313</v>
      </c>
      <c r="U67" s="29">
        <v>421.56534717382317</v>
      </c>
      <c r="V67" s="29">
        <v>429.96372912624048</v>
      </c>
      <c r="W67" s="29">
        <v>438.55617344505322</v>
      </c>
      <c r="X67" s="29">
        <v>447.32729691394718</v>
      </c>
      <c r="Y67" s="29">
        <v>456.27384285221865</v>
      </c>
      <c r="Z67" s="29">
        <v>465.36368392397583</v>
      </c>
      <c r="AA67" s="29">
        <v>474.66356498659536</v>
      </c>
      <c r="AB67" s="29">
        <v>484.15683628631945</v>
      </c>
      <c r="AC67" s="29">
        <v>493.83997301203783</v>
      </c>
      <c r="AD67" s="29">
        <v>503.6782027065114</v>
      </c>
      <c r="AE67" s="29">
        <v>513.74376549281976</v>
      </c>
      <c r="AF67" s="29">
        <v>524.01864080266762</v>
      </c>
      <c r="AG67" s="29">
        <v>534.49901361871241</v>
      </c>
      <c r="AH67" s="29">
        <v>545.14724858312286</v>
      </c>
      <c r="AI67" s="29">
        <v>556.04153352321202</v>
      </c>
      <c r="AJ67" s="29">
        <v>567.16236419366714</v>
      </c>
      <c r="AK67" s="29">
        <v>578.50561147753115</v>
      </c>
      <c r="AL67" s="29">
        <v>590.03054140684435</v>
      </c>
      <c r="AM67" s="29">
        <v>601.82177920204185</v>
      </c>
      <c r="AN67" s="29">
        <v>613.85821478607295</v>
      </c>
      <c r="AO67" s="29">
        <v>626.19999129068799</v>
      </c>
      <c r="AP67" s="29">
        <v>638.67508380176923</v>
      </c>
      <c r="AQ67" s="29">
        <v>651.50565604154758</v>
      </c>
      <c r="AR67" s="29">
        <v>664.53576916236773</v>
      </c>
      <c r="AS67" s="29">
        <v>677.82648454560399</v>
      </c>
      <c r="AT67" s="29">
        <v>691.3300748023504</v>
      </c>
      <c r="AU67" s="29">
        <v>705.14569405407519</v>
      </c>
      <c r="AV67" s="29">
        <v>660.23518516556942</v>
      </c>
    </row>
    <row r="68" spans="1:48" x14ac:dyDescent="0.2">
      <c r="A68" s="26"/>
      <c r="B68" s="27" t="s">
        <v>21</v>
      </c>
      <c r="C68" s="30"/>
      <c r="D68" s="31">
        <f>NPV($C$4,F68:AV68)+E68</f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29">
        <v>0</v>
      </c>
      <c r="AN68" s="29">
        <v>0</v>
      </c>
      <c r="AO68" s="29">
        <v>0</v>
      </c>
      <c r="AP68" s="29">
        <v>0</v>
      </c>
      <c r="AQ68" s="29">
        <v>0</v>
      </c>
      <c r="AR68" s="29">
        <v>0</v>
      </c>
      <c r="AS68" s="29">
        <v>0</v>
      </c>
      <c r="AT68" s="29">
        <v>0</v>
      </c>
      <c r="AU68" s="29">
        <v>0</v>
      </c>
      <c r="AV68" s="29">
        <v>0</v>
      </c>
    </row>
    <row r="69" spans="1:48" x14ac:dyDescent="0.2">
      <c r="B69" s="27"/>
      <c r="C69" s="28"/>
      <c r="D69" s="22">
        <f>D67+D68</f>
        <v>5467.6434684732831</v>
      </c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</row>
    <row r="70" spans="1:48" x14ac:dyDescent="0.2">
      <c r="B70" s="3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</row>
    <row r="71" spans="1:48" x14ac:dyDescent="0.2">
      <c r="A71" s="26"/>
      <c r="B71" s="27" t="s">
        <v>22</v>
      </c>
      <c r="C71" s="28"/>
      <c r="D71" s="22">
        <f>NPV($C$4,F71:AV71)+E71</f>
        <v>794.3624901104688</v>
      </c>
      <c r="E71" s="29">
        <v>211.3378664764511</v>
      </c>
      <c r="F71" s="29">
        <v>107.77405897445733</v>
      </c>
      <c r="G71" s="29">
        <v>109.92782809036011</v>
      </c>
      <c r="H71" s="29">
        <v>448.50553860866199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29">
        <v>0</v>
      </c>
      <c r="AE71" s="29">
        <v>0</v>
      </c>
      <c r="AF71" s="29">
        <v>0</v>
      </c>
      <c r="AG71" s="29">
        <v>0</v>
      </c>
      <c r="AH71" s="29">
        <v>0</v>
      </c>
      <c r="AI71" s="29">
        <v>0</v>
      </c>
      <c r="AJ71" s="29">
        <v>0</v>
      </c>
      <c r="AK71" s="29">
        <v>0</v>
      </c>
      <c r="AL71" s="29">
        <v>0</v>
      </c>
      <c r="AM71" s="29">
        <v>0</v>
      </c>
      <c r="AN71" s="29">
        <v>0</v>
      </c>
      <c r="AO71" s="29">
        <v>0</v>
      </c>
      <c r="AP71" s="29">
        <v>0</v>
      </c>
      <c r="AQ71" s="29">
        <v>0</v>
      </c>
      <c r="AR71" s="29">
        <v>0</v>
      </c>
      <c r="AS71" s="29">
        <v>0</v>
      </c>
      <c r="AT71" s="29">
        <v>0</v>
      </c>
      <c r="AU71" s="29">
        <v>0</v>
      </c>
      <c r="AV71" s="29">
        <v>0</v>
      </c>
    </row>
    <row r="72" spans="1:48" x14ac:dyDescent="0.2">
      <c r="A72" s="26"/>
      <c r="B72" s="32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</row>
    <row r="73" spans="1:48" x14ac:dyDescent="0.2">
      <c r="A73" s="26"/>
      <c r="B73" s="27" t="s">
        <v>18</v>
      </c>
      <c r="C73" s="28"/>
      <c r="D73" s="22">
        <f>NPV($C$4,F73:AV73)+E73</f>
        <v>4221.8623030524377</v>
      </c>
      <c r="E73" s="29">
        <v>292.70294506988466</v>
      </c>
      <c r="F73" s="29">
        <v>298.53414335924668</v>
      </c>
      <c r="G73" s="29">
        <v>304.50008381029744</v>
      </c>
      <c r="H73" s="29">
        <v>310.59008548649842</v>
      </c>
      <c r="I73" s="29">
        <v>316.80188719622322</v>
      </c>
      <c r="J73" s="29">
        <v>323.11318215857568</v>
      </c>
      <c r="K73" s="29">
        <v>164.78515646550537</v>
      </c>
      <c r="L73" s="29">
        <v>168.08085959481278</v>
      </c>
      <c r="M73" s="29">
        <v>171.44247678670629</v>
      </c>
      <c r="N73" s="29">
        <v>174.85793636509877</v>
      </c>
      <c r="O73" s="29">
        <v>178.35231735619516</v>
      </c>
      <c r="P73" s="29">
        <v>181.91936370331604</v>
      </c>
      <c r="Q73" s="29">
        <v>185.55775097737947</v>
      </c>
      <c r="R73" s="29">
        <v>189.25441361197923</v>
      </c>
      <c r="S73" s="29">
        <v>193.03649545026622</v>
      </c>
      <c r="T73" s="29">
        <v>196.89722535926836</v>
      </c>
      <c r="U73" s="29">
        <v>200.83516986645051</v>
      </c>
      <c r="V73" s="29">
        <v>204.8361876856917</v>
      </c>
      <c r="W73" s="29">
        <v>208.92965747846682</v>
      </c>
      <c r="X73" s="29">
        <v>213.10825062803266</v>
      </c>
      <c r="Y73" s="29">
        <v>217.37041564058987</v>
      </c>
      <c r="Z73" s="29">
        <v>221.70084694369373</v>
      </c>
      <c r="AA73" s="29">
        <v>226.13134201514669</v>
      </c>
      <c r="AB73" s="29">
        <v>230.65396885544587</v>
      </c>
      <c r="AC73" s="29">
        <v>235.26704823255105</v>
      </c>
      <c r="AD73" s="29">
        <v>239.95401442918205</v>
      </c>
      <c r="AE73" s="29">
        <v>244.74928288647331</v>
      </c>
      <c r="AF73" s="29">
        <v>249.64426854419875</v>
      </c>
      <c r="AG73" s="29">
        <v>254.63715391507858</v>
      </c>
      <c r="AH73" s="29">
        <v>259.71000938622217</v>
      </c>
      <c r="AI73" s="29">
        <v>264.90008390535519</v>
      </c>
      <c r="AJ73" s="29">
        <v>270.19808558345795</v>
      </c>
      <c r="AK73" s="29">
        <v>275.60204729512265</v>
      </c>
      <c r="AL73" s="29">
        <v>281.09256323902014</v>
      </c>
      <c r="AM73" s="29">
        <v>286.70994915892538</v>
      </c>
      <c r="AN73" s="29">
        <v>292.44414814209921</v>
      </c>
      <c r="AO73" s="29">
        <v>298.29303110493646</v>
      </c>
      <c r="AP73" s="29">
        <v>304.23559451950138</v>
      </c>
      <c r="AQ73" s="29">
        <v>310.31547342236166</v>
      </c>
      <c r="AR73" s="29">
        <v>316.52178289080371</v>
      </c>
      <c r="AS73" s="29">
        <v>322.85221854861459</v>
      </c>
      <c r="AT73" s="29">
        <v>329.28404759655228</v>
      </c>
      <c r="AU73" s="29">
        <v>335.86449764938925</v>
      </c>
      <c r="AV73" s="29">
        <v>314.47339275545551</v>
      </c>
    </row>
    <row r="74" spans="1:48" x14ac:dyDescent="0.2">
      <c r="A74" s="26"/>
      <c r="B74" s="27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</row>
    <row r="75" spans="1:48" x14ac:dyDescent="0.2">
      <c r="A75" s="26"/>
      <c r="B75" s="27" t="s">
        <v>103</v>
      </c>
      <c r="C75" s="28"/>
      <c r="D75" s="22">
        <f>NPV($C$4,F75:AV75)+E75</f>
        <v>36397.764987055198</v>
      </c>
      <c r="E75" s="29">
        <v>4534.5552637425244</v>
      </c>
      <c r="F75" s="29">
        <v>4941.9699662881712</v>
      </c>
      <c r="G75" s="29">
        <v>5258.9300249114094</v>
      </c>
      <c r="H75" s="29">
        <v>4893.043560857418</v>
      </c>
      <c r="I75" s="29">
        <v>1306.0110630339955</v>
      </c>
      <c r="J75" s="29">
        <v>1390.267761191752</v>
      </c>
      <c r="K75" s="29">
        <v>717.02251469942371</v>
      </c>
      <c r="L75" s="29">
        <v>752.29183689649028</v>
      </c>
      <c r="M75" s="29">
        <v>790.09129560650524</v>
      </c>
      <c r="N75" s="29">
        <v>826.95625583347521</v>
      </c>
      <c r="O75" s="29">
        <v>863.25110484238405</v>
      </c>
      <c r="P75" s="29">
        <v>898.64250440085561</v>
      </c>
      <c r="Q75" s="29">
        <v>942.84459996118312</v>
      </c>
      <c r="R75" s="29">
        <v>985.50407471104415</v>
      </c>
      <c r="S75" s="29">
        <v>1037.5012000466168</v>
      </c>
      <c r="T75" s="29">
        <v>1078.276030369605</v>
      </c>
      <c r="U75" s="29">
        <v>1128.0846751130598</v>
      </c>
      <c r="V75" s="29">
        <v>1185.3629347975839</v>
      </c>
      <c r="W75" s="29">
        <v>1221.6643708455554</v>
      </c>
      <c r="X75" s="29">
        <v>1274.428130726357</v>
      </c>
      <c r="Y75" s="29">
        <v>1325.5288713896309</v>
      </c>
      <c r="Z75" s="29">
        <v>1387.564362316815</v>
      </c>
      <c r="AA75" s="29">
        <v>1438.711158561202</v>
      </c>
      <c r="AB75" s="29">
        <v>1502.1429231092859</v>
      </c>
      <c r="AC75" s="29">
        <v>1557.7031693053264</v>
      </c>
      <c r="AD75" s="29">
        <v>1621.2009336186579</v>
      </c>
      <c r="AE75" s="29">
        <v>1680.7155362482597</v>
      </c>
      <c r="AF75" s="29">
        <v>1743.808671500763</v>
      </c>
      <c r="AG75" s="29">
        <v>1809.1305009187215</v>
      </c>
      <c r="AH75" s="29">
        <v>1880.8190616286518</v>
      </c>
      <c r="AI75" s="29">
        <v>1944.8556784352747</v>
      </c>
      <c r="AJ75" s="29">
        <v>2014.4665888720206</v>
      </c>
      <c r="AK75" s="29">
        <v>2089.179559401904</v>
      </c>
      <c r="AL75" s="29">
        <v>2173.6023198376288</v>
      </c>
      <c r="AM75" s="29">
        <v>2251.802842656954</v>
      </c>
      <c r="AN75" s="29">
        <v>2338.4476817281707</v>
      </c>
      <c r="AO75" s="29">
        <v>2429.1862779223607</v>
      </c>
      <c r="AP75" s="29">
        <v>2532.883193567377</v>
      </c>
      <c r="AQ75" s="29">
        <v>2627.3948507480641</v>
      </c>
      <c r="AR75" s="29">
        <v>2733.8229325021152</v>
      </c>
      <c r="AS75" s="29">
        <v>2844.7863825680438</v>
      </c>
      <c r="AT75" s="29">
        <v>2962.6696588861432</v>
      </c>
      <c r="AU75" s="29">
        <v>3090.5510810723017</v>
      </c>
      <c r="AV75" s="29">
        <v>3227.2554040870805</v>
      </c>
    </row>
    <row r="76" spans="1:48" ht="24.75" customHeight="1" x14ac:dyDescent="0.2">
      <c r="A76" s="26"/>
      <c r="B76" s="27" t="s">
        <v>23</v>
      </c>
      <c r="C76" s="28"/>
      <c r="D76" s="22">
        <f>NPV($C$4,F76:AV76)+E76</f>
        <v>164032.83352963784</v>
      </c>
      <c r="E76" s="29">
        <v>0</v>
      </c>
      <c r="F76" s="29">
        <v>0</v>
      </c>
      <c r="G76" s="29">
        <v>0</v>
      </c>
      <c r="H76" s="29">
        <v>912.14300267696251</v>
      </c>
      <c r="I76" s="29">
        <v>11223.443123471263</v>
      </c>
      <c r="J76" s="29">
        <v>11267.027686906735</v>
      </c>
      <c r="K76" s="29">
        <v>11312.592023732426</v>
      </c>
      <c r="L76" s="29">
        <v>11359.354350649348</v>
      </c>
      <c r="M76" s="29">
        <v>11407.051924104611</v>
      </c>
      <c r="N76" s="29">
        <v>11454.312195194958</v>
      </c>
      <c r="O76" s="29">
        <v>11503.643732087425</v>
      </c>
      <c r="P76" s="29">
        <v>11554.253368756745</v>
      </c>
      <c r="Q76" s="29">
        <v>11605.875198159456</v>
      </c>
      <c r="R76" s="29">
        <v>11657.113577828768</v>
      </c>
      <c r="S76" s="29">
        <v>11710.522253582501</v>
      </c>
      <c r="T76" s="29">
        <v>11765.295732420522</v>
      </c>
      <c r="U76" s="29">
        <v>11821.164680835307</v>
      </c>
      <c r="V76" s="29">
        <v>11876.708449653142</v>
      </c>
      <c r="W76" s="29">
        <v>11934.529702875061</v>
      </c>
      <c r="X76" s="29">
        <v>11993.809598591793</v>
      </c>
      <c r="Y76" s="29">
        <v>12054.275092222864</v>
      </c>
      <c r="Z76" s="29">
        <v>12114.478457344776</v>
      </c>
      <c r="AA76" s="29">
        <v>12177.075324418198</v>
      </c>
      <c r="AB76" s="29">
        <v>12241.232396613284</v>
      </c>
      <c r="AC76" s="29">
        <v>12306.672610252277</v>
      </c>
      <c r="AD76" s="29">
        <v>12371.918920769709</v>
      </c>
      <c r="AE76" s="29">
        <v>12439.684306425601</v>
      </c>
      <c r="AF76" s="29">
        <v>12509.119818463516</v>
      </c>
      <c r="AG76" s="29">
        <v>12579.944040742186</v>
      </c>
      <c r="AH76" s="29">
        <v>12650.648185297461</v>
      </c>
      <c r="AI76" s="29">
        <v>12724.007319993942</v>
      </c>
      <c r="AJ76" s="29">
        <v>12799.155548661651</v>
      </c>
      <c r="AK76" s="29">
        <v>12875.806741902712</v>
      </c>
      <c r="AL76" s="29">
        <v>12952.417743564618</v>
      </c>
      <c r="AM76" s="29">
        <v>13031.830843044223</v>
      </c>
      <c r="AN76" s="29">
        <v>13113.161794687678</v>
      </c>
      <c r="AO76" s="29">
        <v>13196.119365364009</v>
      </c>
      <c r="AP76" s="29">
        <v>13279.123189993441</v>
      </c>
      <c r="AQ76" s="29">
        <v>13365.088333651989</v>
      </c>
      <c r="AR76" s="29">
        <v>13453.110683779219</v>
      </c>
      <c r="AS76" s="29">
        <v>13542.893480909001</v>
      </c>
      <c r="AT76" s="29">
        <v>13632.816076579216</v>
      </c>
      <c r="AU76" s="29">
        <v>13725.872322648725</v>
      </c>
      <c r="AV76" s="29">
        <v>12697.50482537336</v>
      </c>
    </row>
    <row r="77" spans="1:48" x14ac:dyDescent="0.2">
      <c r="A77" s="26"/>
      <c r="B77" s="27"/>
      <c r="C77" s="28"/>
      <c r="D77" s="28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</row>
    <row r="78" spans="1:48" x14ac:dyDescent="0.2">
      <c r="A78" s="26"/>
      <c r="B78" s="27" t="s">
        <v>104</v>
      </c>
      <c r="C78" s="28"/>
      <c r="D78" s="22">
        <f>NPV($C$4,F78:AV78)+E78</f>
        <v>2987.3258134261241</v>
      </c>
      <c r="E78" s="29">
        <v>0</v>
      </c>
      <c r="F78" s="29">
        <v>0</v>
      </c>
      <c r="G78" s="29">
        <v>0</v>
      </c>
      <c r="H78" s="29">
        <v>26.300677832367512</v>
      </c>
      <c r="I78" s="29">
        <v>115.04167065312214</v>
      </c>
      <c r="J78" s="29">
        <v>118.26567018427509</v>
      </c>
      <c r="K78" s="29">
        <v>124.29296100369535</v>
      </c>
      <c r="L78" s="29">
        <v>130.51595349231843</v>
      </c>
      <c r="M78" s="29">
        <v>136.93814849608484</v>
      </c>
      <c r="N78" s="29">
        <v>143.55403209548447</v>
      </c>
      <c r="O78" s="29">
        <v>150.38834257742892</v>
      </c>
      <c r="P78" s="29">
        <v>157.44092992744359</v>
      </c>
      <c r="Q78" s="29">
        <v>164.71546543442784</v>
      </c>
      <c r="R78" s="29">
        <v>172.20481919802802</v>
      </c>
      <c r="S78" s="29">
        <v>179.93818034818318</v>
      </c>
      <c r="T78" s="29">
        <v>187.91478431810606</v>
      </c>
      <c r="U78" s="29">
        <v>196.13847717468641</v>
      </c>
      <c r="V78" s="29">
        <v>204.60028431830281</v>
      </c>
      <c r="W78" s="29">
        <v>213.33441092765437</v>
      </c>
      <c r="X78" s="29">
        <v>222.33937770537278</v>
      </c>
      <c r="Y78" s="29">
        <v>231.58500252863612</v>
      </c>
      <c r="Z78" s="29">
        <v>241.02503211671441</v>
      </c>
      <c r="AA78" s="29">
        <v>250.69791124408735</v>
      </c>
      <c r="AB78" s="29">
        <v>260.60003281564855</v>
      </c>
      <c r="AC78" s="29">
        <v>270.73442413601606</v>
      </c>
      <c r="AD78" s="29">
        <v>281.08666897951417</v>
      </c>
      <c r="AE78" s="29">
        <v>291.70191333952931</v>
      </c>
      <c r="AF78" s="29">
        <v>302.57615981665032</v>
      </c>
      <c r="AG78" s="29">
        <v>313.71322939452989</v>
      </c>
      <c r="AH78" s="29">
        <v>325.09682927112198</v>
      </c>
      <c r="AI78" s="29">
        <v>336.77963511998945</v>
      </c>
      <c r="AJ78" s="29">
        <v>348.7574024057671</v>
      </c>
      <c r="AK78" s="29">
        <v>361.03501129767915</v>
      </c>
      <c r="AL78" s="29">
        <v>373.59429197016175</v>
      </c>
      <c r="AM78" s="29">
        <v>386.49641322224414</v>
      </c>
      <c r="AN78" s="29">
        <v>399.73707058555715</v>
      </c>
      <c r="AO78" s="29">
        <v>413.32252972270197</v>
      </c>
      <c r="AP78" s="29">
        <v>427.23276560601903</v>
      </c>
      <c r="AQ78" s="29">
        <v>441.53856613053921</v>
      </c>
      <c r="AR78" s="29">
        <v>456.23580625236804</v>
      </c>
      <c r="AS78" s="29">
        <v>471.33253579993647</v>
      </c>
      <c r="AT78" s="29">
        <v>486.80692175867739</v>
      </c>
      <c r="AU78" s="29">
        <v>502.82002006222029</v>
      </c>
      <c r="AV78" s="29">
        <v>476.75447278552707</v>
      </c>
    </row>
    <row r="79" spans="1:48" x14ac:dyDescent="0.2">
      <c r="A79" s="26"/>
      <c r="B79" s="27"/>
      <c r="C79" s="28"/>
      <c r="D79" s="28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</row>
    <row r="80" spans="1:48" x14ac:dyDescent="0.2">
      <c r="B80" s="23" t="s">
        <v>24</v>
      </c>
      <c r="C80" s="24"/>
      <c r="D80" s="25">
        <f>NPV($C$4,F80:AV80)+E80</f>
        <v>-66883.529785602281</v>
      </c>
      <c r="E80" s="29">
        <v>0</v>
      </c>
      <c r="F80" s="29">
        <v>0</v>
      </c>
      <c r="G80" s="29">
        <v>0</v>
      </c>
      <c r="H80" s="29">
        <v>-279.34489294148409</v>
      </c>
      <c r="I80" s="29">
        <v>-3149.5943283452398</v>
      </c>
      <c r="J80" s="29">
        <v>-3607.8575614678775</v>
      </c>
      <c r="K80" s="29">
        <v>-3680.3533002024697</v>
      </c>
      <c r="L80" s="29">
        <v>-3806.3469102477357</v>
      </c>
      <c r="M80" s="29">
        <v>-3927.1861812045991</v>
      </c>
      <c r="N80" s="29">
        <v>-4056.8147290585621</v>
      </c>
      <c r="O80" s="29">
        <v>-4157.1684994263105</v>
      </c>
      <c r="P80" s="29">
        <v>-4277.6116253594546</v>
      </c>
      <c r="Q80" s="29">
        <v>-4392.3936814472463</v>
      </c>
      <c r="R80" s="29">
        <v>-4516.5112736884439</v>
      </c>
      <c r="S80" s="29">
        <v>-4610.6628600937811</v>
      </c>
      <c r="T80" s="29">
        <v>-4729.9885256668958</v>
      </c>
      <c r="U80" s="29">
        <v>-4840.8835552813971</v>
      </c>
      <c r="V80" s="29">
        <v>-4960.6936115705676</v>
      </c>
      <c r="W80" s="29">
        <v>-5049.0686949974988</v>
      </c>
      <c r="X80" s="29">
        <v>-5164.6516666894022</v>
      </c>
      <c r="Y80" s="29">
        <v>-5270.3769873097863</v>
      </c>
      <c r="Z80" s="29">
        <v>-5385.2117348838747</v>
      </c>
      <c r="AA80" s="29">
        <v>-5470.3256421529395</v>
      </c>
      <c r="AB80" s="29">
        <v>-5583.5720832981042</v>
      </c>
      <c r="AC80" s="29">
        <v>-5687.1166117855591</v>
      </c>
      <c r="AD80" s="29">
        <v>-5799.5863519631575</v>
      </c>
      <c r="AE80" s="29">
        <v>-5882.6533005659112</v>
      </c>
      <c r="AF80" s="29">
        <v>-5994.5341551024821</v>
      </c>
      <c r="AG80" s="29">
        <v>-6105.8104269076794</v>
      </c>
      <c r="AH80" s="29">
        <v>-6183.1237933724342</v>
      </c>
      <c r="AI80" s="29">
        <v>-6293.9961773894211</v>
      </c>
      <c r="AJ80" s="29">
        <v>-6395.709789839897</v>
      </c>
      <c r="AK80" s="29">
        <v>-6507.6215880011678</v>
      </c>
      <c r="AL80" s="29">
        <v>-6580.4464712742601</v>
      </c>
      <c r="AM80" s="29">
        <v>-6693.7389167547763</v>
      </c>
      <c r="AN80" s="29">
        <v>-6794.0630284913159</v>
      </c>
      <c r="AO80" s="29">
        <v>-6905.0222211461523</v>
      </c>
      <c r="AP80" s="29">
        <v>-6974.8033147626747</v>
      </c>
      <c r="AQ80" s="29">
        <v>-7088.080009032622</v>
      </c>
      <c r="AR80" s="29">
        <v>-7189.0249137780102</v>
      </c>
      <c r="AS80" s="29">
        <v>-7299.3743792699888</v>
      </c>
      <c r="AT80" s="29">
        <v>-7401.5934790011752</v>
      </c>
      <c r="AU80" s="29">
        <v>-7500.1743289318492</v>
      </c>
      <c r="AV80" s="29">
        <v>-6738.0455746494736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U33"/>
  <sheetViews>
    <sheetView showGridLines="0" workbookViewId="0">
      <selection activeCell="B3" sqref="B3"/>
    </sheetView>
  </sheetViews>
  <sheetFormatPr baseColWidth="10" defaultRowHeight="12.75" x14ac:dyDescent="0.2"/>
  <cols>
    <col min="1" max="1" width="6.5703125" style="1" customWidth="1"/>
    <col min="2" max="2" width="50.5703125" style="1" customWidth="1"/>
    <col min="3" max="16384" width="11.42578125" style="1"/>
  </cols>
  <sheetData>
    <row r="3" spans="2:47" x14ac:dyDescent="0.2">
      <c r="C3" s="58">
        <v>2019</v>
      </c>
      <c r="D3" s="58">
        <v>2020</v>
      </c>
      <c r="E3" s="58">
        <v>2021</v>
      </c>
      <c r="F3" s="58">
        <v>2022</v>
      </c>
      <c r="G3" s="58">
        <v>2023</v>
      </c>
      <c r="H3" s="58">
        <v>2024</v>
      </c>
      <c r="I3" s="58">
        <v>2025</v>
      </c>
      <c r="J3" s="58">
        <v>2026</v>
      </c>
      <c r="K3" s="58">
        <v>2027</v>
      </c>
      <c r="L3" s="58">
        <v>2028</v>
      </c>
      <c r="M3" s="58">
        <v>2029</v>
      </c>
      <c r="N3" s="58">
        <v>2030</v>
      </c>
      <c r="O3" s="58">
        <v>2031</v>
      </c>
      <c r="P3" s="58">
        <v>2032</v>
      </c>
      <c r="Q3" s="58">
        <v>2033</v>
      </c>
      <c r="R3" s="58">
        <v>2034</v>
      </c>
      <c r="S3" s="58">
        <v>2035</v>
      </c>
      <c r="T3" s="58">
        <v>2036</v>
      </c>
      <c r="U3" s="58">
        <v>2037</v>
      </c>
      <c r="V3" s="58">
        <v>2038</v>
      </c>
      <c r="W3" s="58">
        <v>2039</v>
      </c>
      <c r="X3" s="58">
        <v>2040</v>
      </c>
      <c r="Y3" s="58">
        <v>2041</v>
      </c>
      <c r="Z3" s="58">
        <v>2042</v>
      </c>
      <c r="AA3" s="58">
        <v>2043</v>
      </c>
      <c r="AB3" s="58">
        <v>2044</v>
      </c>
      <c r="AC3" s="58">
        <v>2045</v>
      </c>
      <c r="AD3" s="58">
        <v>2046</v>
      </c>
      <c r="AE3" s="58">
        <v>2047</v>
      </c>
      <c r="AF3" s="58">
        <v>2048</v>
      </c>
      <c r="AG3" s="58">
        <v>2049</v>
      </c>
      <c r="AH3" s="58">
        <v>2050</v>
      </c>
      <c r="AI3" s="58">
        <v>2051</v>
      </c>
      <c r="AJ3" s="58">
        <v>2052</v>
      </c>
      <c r="AK3" s="58">
        <v>2053</v>
      </c>
      <c r="AL3" s="58">
        <v>2054</v>
      </c>
      <c r="AM3" s="58">
        <v>2055</v>
      </c>
      <c r="AN3" s="58">
        <v>2056</v>
      </c>
      <c r="AO3" s="58">
        <v>2057</v>
      </c>
      <c r="AP3" s="58">
        <v>2058</v>
      </c>
      <c r="AQ3" s="58">
        <v>2059</v>
      </c>
      <c r="AR3" s="58">
        <v>2060</v>
      </c>
      <c r="AS3" s="58">
        <v>2061</v>
      </c>
      <c r="AT3" s="58">
        <v>2062</v>
      </c>
    </row>
    <row r="4" spans="2:47" ht="15" x14ac:dyDescent="0.25">
      <c r="B4" s="68" t="s">
        <v>39</v>
      </c>
    </row>
    <row r="5" spans="2:47" x14ac:dyDescent="0.2">
      <c r="B5" s="66" t="s">
        <v>29</v>
      </c>
      <c r="C5" s="59">
        <v>1.5409999999999999</v>
      </c>
      <c r="D5" s="59">
        <v>1.625</v>
      </c>
      <c r="E5" s="59">
        <v>1.6839999999999999</v>
      </c>
      <c r="F5" s="59">
        <v>1.71</v>
      </c>
      <c r="G5" s="59">
        <v>1.772</v>
      </c>
      <c r="H5" s="59">
        <v>1.859</v>
      </c>
      <c r="I5" s="59">
        <v>1.9410000000000001</v>
      </c>
      <c r="J5" s="59">
        <v>2.0169999999999999</v>
      </c>
      <c r="K5" s="59">
        <v>2.0979999999999999</v>
      </c>
      <c r="L5" s="59">
        <v>2.1709999999999998</v>
      </c>
      <c r="M5" s="59">
        <v>2.25</v>
      </c>
      <c r="N5" s="59">
        <v>2.3199999999999998</v>
      </c>
      <c r="O5" s="59">
        <v>2.4020000000000001</v>
      </c>
      <c r="P5" s="59">
        <v>2.4729999999999999</v>
      </c>
      <c r="Q5" s="59">
        <v>2.5760000000000001</v>
      </c>
      <c r="R5" s="59">
        <v>2.641</v>
      </c>
      <c r="S5" s="59">
        <v>2.7280000000000002</v>
      </c>
      <c r="T5" s="59">
        <v>2.8250000000000002</v>
      </c>
      <c r="U5" s="59">
        <v>2.8780000000000001</v>
      </c>
      <c r="V5" s="59">
        <v>2.9649999999999999</v>
      </c>
      <c r="W5" s="59">
        <v>3.0449999999999999</v>
      </c>
      <c r="X5" s="59">
        <v>3.1440000000000001</v>
      </c>
      <c r="Y5" s="59">
        <v>3.2269999999999999</v>
      </c>
      <c r="Z5" s="59">
        <v>3.3290000000000002</v>
      </c>
      <c r="AA5" s="59">
        <v>3.41</v>
      </c>
      <c r="AB5" s="59">
        <v>3.5</v>
      </c>
      <c r="AC5" s="59">
        <v>3.5939999999999999</v>
      </c>
      <c r="AD5" s="59">
        <v>3.6850000000000001</v>
      </c>
      <c r="AE5" s="59">
        <v>3.778</v>
      </c>
      <c r="AF5" s="59">
        <v>3.875</v>
      </c>
      <c r="AG5" s="59">
        <v>3.968</v>
      </c>
      <c r="AH5" s="59">
        <v>4.0620000000000003</v>
      </c>
      <c r="AI5" s="59">
        <v>4.1639999999999997</v>
      </c>
      <c r="AJ5" s="59">
        <v>4.2720000000000002</v>
      </c>
      <c r="AK5" s="59">
        <v>4.3840000000000003</v>
      </c>
      <c r="AL5" s="59">
        <v>4.5</v>
      </c>
      <c r="AM5" s="59">
        <v>4.6180000000000003</v>
      </c>
      <c r="AN5" s="59">
        <v>4.7409999999999997</v>
      </c>
      <c r="AO5" s="59">
        <v>4.867</v>
      </c>
      <c r="AP5" s="59">
        <v>4.9960000000000004</v>
      </c>
      <c r="AQ5" s="59">
        <v>5.13</v>
      </c>
      <c r="AR5" s="59">
        <v>5.2679999999999998</v>
      </c>
      <c r="AS5" s="59">
        <v>5.41</v>
      </c>
      <c r="AT5" s="59">
        <v>5.556</v>
      </c>
      <c r="AU5" s="60"/>
    </row>
    <row r="6" spans="2:47" x14ac:dyDescent="0.2">
      <c r="B6" s="66" t="s">
        <v>101</v>
      </c>
      <c r="C6" s="59">
        <v>5.7000000000000002E-2</v>
      </c>
      <c r="D6" s="59">
        <v>5.8999999999999997E-2</v>
      </c>
      <c r="E6" s="59">
        <v>6.4000000000000001E-2</v>
      </c>
      <c r="F6" s="59">
        <v>6.9000000000000006E-2</v>
      </c>
      <c r="G6" s="59">
        <v>7.3999999999999996E-2</v>
      </c>
      <c r="H6" s="59">
        <v>7.9000000000000001E-2</v>
      </c>
      <c r="I6" s="59">
        <v>8.5000000000000006E-2</v>
      </c>
      <c r="J6" s="59">
        <v>9.0999999999999998E-2</v>
      </c>
      <c r="K6" s="59">
        <v>9.8000000000000004E-2</v>
      </c>
      <c r="L6" s="59">
        <v>0.105</v>
      </c>
      <c r="M6" s="59">
        <v>0.113</v>
      </c>
      <c r="N6" s="59">
        <v>0.121</v>
      </c>
      <c r="O6" s="59">
        <v>0.13</v>
      </c>
      <c r="P6" s="59">
        <v>0.13900000000000001</v>
      </c>
      <c r="Q6" s="59">
        <v>0.14899999999999999</v>
      </c>
      <c r="R6" s="59">
        <v>0.16</v>
      </c>
      <c r="S6" s="59">
        <v>0.17199999999999999</v>
      </c>
      <c r="T6" s="59">
        <v>0.185</v>
      </c>
      <c r="U6" s="59">
        <v>0.19800000000000001</v>
      </c>
      <c r="V6" s="59">
        <v>0.21299999999999999</v>
      </c>
      <c r="W6" s="59">
        <v>0.22800000000000001</v>
      </c>
      <c r="X6" s="59">
        <v>0.245</v>
      </c>
      <c r="Y6" s="59">
        <v>0.26300000000000001</v>
      </c>
      <c r="Z6" s="59">
        <v>0.28199999999999997</v>
      </c>
      <c r="AA6" s="59">
        <v>0.30299999999999999</v>
      </c>
      <c r="AB6" s="59">
        <v>0.32500000000000001</v>
      </c>
      <c r="AC6" s="59">
        <v>0.34799999999999998</v>
      </c>
      <c r="AD6" s="59">
        <v>0.374</v>
      </c>
      <c r="AE6" s="59">
        <v>0.40100000000000002</v>
      </c>
      <c r="AF6" s="59">
        <v>0.43099999999999999</v>
      </c>
      <c r="AG6" s="59">
        <v>0.46200000000000002</v>
      </c>
      <c r="AH6" s="59">
        <v>0.496</v>
      </c>
      <c r="AI6" s="59">
        <v>0.53200000000000003</v>
      </c>
      <c r="AJ6" s="59">
        <v>0.57099999999999995</v>
      </c>
      <c r="AK6" s="59">
        <v>0.61299999999999999</v>
      </c>
      <c r="AL6" s="59">
        <v>0.65800000000000003</v>
      </c>
      <c r="AM6" s="59">
        <v>0.70599999999999996</v>
      </c>
      <c r="AN6" s="59">
        <v>0.75700000000000001</v>
      </c>
      <c r="AO6" s="59">
        <v>0.81299999999999994</v>
      </c>
      <c r="AP6" s="59">
        <v>0.872</v>
      </c>
      <c r="AQ6" s="59">
        <v>0.93600000000000005</v>
      </c>
      <c r="AR6" s="59">
        <v>1.004</v>
      </c>
      <c r="AS6" s="59">
        <v>1.0780000000000001</v>
      </c>
      <c r="AT6" s="59">
        <v>1.1559999999999999</v>
      </c>
      <c r="AU6" s="60"/>
    </row>
    <row r="7" spans="2:47" x14ac:dyDescent="0.2">
      <c r="B7" s="66" t="s">
        <v>32</v>
      </c>
      <c r="C7" s="59">
        <v>1.599</v>
      </c>
      <c r="D7" s="59">
        <v>1.6839999999999999</v>
      </c>
      <c r="E7" s="59">
        <v>1.748</v>
      </c>
      <c r="F7" s="59">
        <v>1.7789999999999999</v>
      </c>
      <c r="G7" s="59">
        <v>1.8460000000000001</v>
      </c>
      <c r="H7" s="59">
        <v>1.9379999999999999</v>
      </c>
      <c r="I7" s="59">
        <v>2.0259999999999998</v>
      </c>
      <c r="J7" s="59">
        <v>2.1080000000000001</v>
      </c>
      <c r="K7" s="59">
        <v>2.1960000000000002</v>
      </c>
      <c r="L7" s="59">
        <v>2.2759999999999998</v>
      </c>
      <c r="M7" s="59">
        <v>2.3620000000000001</v>
      </c>
      <c r="N7" s="59">
        <v>2.4409999999999998</v>
      </c>
      <c r="O7" s="59">
        <v>2.532</v>
      </c>
      <c r="P7" s="59">
        <v>2.6120000000000001</v>
      </c>
      <c r="Q7" s="59">
        <v>2.7250000000000001</v>
      </c>
      <c r="R7" s="59">
        <v>2.802</v>
      </c>
      <c r="S7" s="59">
        <v>2.9</v>
      </c>
      <c r="T7" s="59">
        <v>3.01</v>
      </c>
      <c r="U7" s="59">
        <v>3.077</v>
      </c>
      <c r="V7" s="59">
        <v>3.1779999999999999</v>
      </c>
      <c r="W7" s="59">
        <v>3.274</v>
      </c>
      <c r="X7" s="59">
        <v>3.3889999999999998</v>
      </c>
      <c r="Y7" s="59">
        <v>3.4889999999999999</v>
      </c>
      <c r="Z7" s="59">
        <v>3.6110000000000002</v>
      </c>
      <c r="AA7" s="59">
        <v>3.7130000000000001</v>
      </c>
      <c r="AB7" s="59">
        <v>3.8250000000000002</v>
      </c>
      <c r="AC7" s="59">
        <v>3.9420000000000002</v>
      </c>
      <c r="AD7" s="59">
        <v>4.0590000000000002</v>
      </c>
      <c r="AE7" s="59">
        <v>4.1790000000000003</v>
      </c>
      <c r="AF7" s="59">
        <v>4.3049999999999997</v>
      </c>
      <c r="AG7" s="59">
        <v>4.43</v>
      </c>
      <c r="AH7" s="59">
        <v>4.5579999999999998</v>
      </c>
      <c r="AI7" s="59">
        <v>4.6959999999999997</v>
      </c>
      <c r="AJ7" s="59">
        <v>4.843</v>
      </c>
      <c r="AK7" s="59">
        <v>4.9969999999999999</v>
      </c>
      <c r="AL7" s="59">
        <v>5.157</v>
      </c>
      <c r="AM7" s="59">
        <v>5.3239999999999998</v>
      </c>
      <c r="AN7" s="59">
        <v>5.4980000000000002</v>
      </c>
      <c r="AO7" s="59">
        <v>5.6790000000000003</v>
      </c>
      <c r="AP7" s="59">
        <v>5.8680000000000003</v>
      </c>
      <c r="AQ7" s="59">
        <v>6.0659999999999998</v>
      </c>
      <c r="AR7" s="59">
        <v>6.2720000000000002</v>
      </c>
      <c r="AS7" s="59">
        <v>6.4870000000000001</v>
      </c>
      <c r="AT7" s="59">
        <v>6.7119999999999997</v>
      </c>
      <c r="AU7" s="60"/>
    </row>
    <row r="10" spans="2:47" ht="15" x14ac:dyDescent="0.25">
      <c r="B10" s="68" t="s">
        <v>40</v>
      </c>
    </row>
    <row r="11" spans="2:47" x14ac:dyDescent="0.2">
      <c r="B11" s="66" t="s">
        <v>7</v>
      </c>
      <c r="C11" s="22">
        <v>2784846</v>
      </c>
      <c r="D11" s="22">
        <v>2882176</v>
      </c>
      <c r="E11" s="22">
        <v>2955534</v>
      </c>
      <c r="F11" s="22">
        <v>3013800</v>
      </c>
      <c r="G11" s="22">
        <v>3104754</v>
      </c>
      <c r="H11" s="22">
        <v>3198062</v>
      </c>
      <c r="I11" s="22">
        <v>3264915</v>
      </c>
      <c r="J11" s="22">
        <v>3325367</v>
      </c>
      <c r="K11" s="22">
        <v>3381209</v>
      </c>
      <c r="L11" s="22">
        <v>3451079</v>
      </c>
      <c r="M11" s="22">
        <v>3497863</v>
      </c>
      <c r="N11" s="22">
        <v>3551444</v>
      </c>
      <c r="O11" s="22">
        <v>3608294</v>
      </c>
      <c r="P11" s="22">
        <v>3676815</v>
      </c>
      <c r="Q11" s="22">
        <v>3726354</v>
      </c>
      <c r="R11" s="22">
        <v>3780841</v>
      </c>
      <c r="S11" s="22">
        <v>3835937</v>
      </c>
      <c r="T11" s="22">
        <v>3917507</v>
      </c>
      <c r="U11" s="22">
        <v>3950342</v>
      </c>
      <c r="V11" s="22">
        <v>4008954</v>
      </c>
      <c r="W11" s="22">
        <v>4072033</v>
      </c>
      <c r="X11" s="22">
        <v>4177436</v>
      </c>
      <c r="Y11" s="22">
        <v>4190478</v>
      </c>
      <c r="Z11" s="22">
        <v>4249265</v>
      </c>
      <c r="AA11" s="22">
        <v>4305818</v>
      </c>
      <c r="AB11" s="22">
        <v>4375424</v>
      </c>
      <c r="AC11" s="22">
        <v>4417194</v>
      </c>
      <c r="AD11" s="22">
        <v>4459573</v>
      </c>
      <c r="AE11" s="22">
        <v>4515007</v>
      </c>
      <c r="AF11" s="22">
        <v>4602440</v>
      </c>
      <c r="AG11" s="22">
        <v>4628966</v>
      </c>
      <c r="AH11" s="22">
        <v>4684295</v>
      </c>
      <c r="AI11" s="22">
        <v>4767817</v>
      </c>
      <c r="AJ11" s="22">
        <v>4816209</v>
      </c>
      <c r="AK11" s="22">
        <v>4849844</v>
      </c>
      <c r="AL11" s="22">
        <v>4904730</v>
      </c>
      <c r="AM11" s="22">
        <v>4957922</v>
      </c>
      <c r="AN11" s="22">
        <v>5052683</v>
      </c>
      <c r="AO11" s="22">
        <v>5068387</v>
      </c>
      <c r="AP11" s="22">
        <v>5104474</v>
      </c>
      <c r="AQ11" s="22">
        <v>5173912</v>
      </c>
      <c r="AR11" s="22">
        <v>5247116</v>
      </c>
      <c r="AS11" s="22">
        <v>5300211</v>
      </c>
      <c r="AT11" s="22">
        <v>4797462</v>
      </c>
    </row>
    <row r="12" spans="2:47" x14ac:dyDescent="0.2">
      <c r="B12" s="66" t="s">
        <v>19</v>
      </c>
      <c r="C12" s="22">
        <v>2784846</v>
      </c>
      <c r="D12" s="22">
        <v>2882176</v>
      </c>
      <c r="E12" s="22">
        <v>2955534</v>
      </c>
      <c r="F12" s="22">
        <v>2700601</v>
      </c>
      <c r="G12" s="22">
        <v>686592</v>
      </c>
      <c r="H12" s="22">
        <v>697960</v>
      </c>
      <c r="I12" s="22">
        <v>340844</v>
      </c>
      <c r="J12" s="22">
        <v>345488</v>
      </c>
      <c r="K12" s="22">
        <v>350087</v>
      </c>
      <c r="L12" s="22">
        <v>355263</v>
      </c>
      <c r="M12" s="22">
        <v>358995</v>
      </c>
      <c r="N12" s="22">
        <v>363315</v>
      </c>
      <c r="O12" s="22">
        <v>367583</v>
      </c>
      <c r="P12" s="22">
        <v>372484</v>
      </c>
      <c r="Q12" s="22">
        <v>375866</v>
      </c>
      <c r="R12" s="22">
        <v>379949</v>
      </c>
      <c r="S12" s="22">
        <v>384042</v>
      </c>
      <c r="T12" s="22">
        <v>388859</v>
      </c>
      <c r="U12" s="22">
        <v>392060</v>
      </c>
      <c r="V12" s="22">
        <v>395953</v>
      </c>
      <c r="W12" s="22">
        <v>399777</v>
      </c>
      <c r="X12" s="22">
        <v>404322</v>
      </c>
      <c r="Y12" s="22">
        <v>407159</v>
      </c>
      <c r="Z12" s="22">
        <v>410744</v>
      </c>
      <c r="AA12" s="22">
        <v>414276</v>
      </c>
      <c r="AB12" s="22">
        <v>418579</v>
      </c>
      <c r="AC12" s="22">
        <v>421067</v>
      </c>
      <c r="AD12" s="22">
        <v>424310</v>
      </c>
      <c r="AE12" s="22">
        <v>427523</v>
      </c>
      <c r="AF12" s="22">
        <v>431539</v>
      </c>
      <c r="AG12" s="22">
        <v>433653</v>
      </c>
      <c r="AH12" s="22">
        <v>436574</v>
      </c>
      <c r="AI12" s="22">
        <v>439470</v>
      </c>
      <c r="AJ12" s="22">
        <v>443352</v>
      </c>
      <c r="AK12" s="22">
        <v>445172</v>
      </c>
      <c r="AL12" s="22">
        <v>447951</v>
      </c>
      <c r="AM12" s="22">
        <v>450755</v>
      </c>
      <c r="AN12" s="22">
        <v>455203</v>
      </c>
      <c r="AO12" s="22">
        <v>457117</v>
      </c>
      <c r="AP12" s="22">
        <v>460305</v>
      </c>
      <c r="AQ12" s="22">
        <v>463402</v>
      </c>
      <c r="AR12" s="22">
        <v>466812</v>
      </c>
      <c r="AS12" s="22">
        <v>470798</v>
      </c>
      <c r="AT12" s="22">
        <v>475137</v>
      </c>
    </row>
    <row r="13" spans="2:47" x14ac:dyDescent="0.2">
      <c r="B13" s="27" t="s">
        <v>45</v>
      </c>
      <c r="C13" s="22">
        <v>0</v>
      </c>
      <c r="D13" s="22">
        <v>0</v>
      </c>
      <c r="E13" s="22">
        <v>0</v>
      </c>
      <c r="F13" s="22">
        <v>0</v>
      </c>
      <c r="G13" s="22">
        <f>G12*3.5/10^3</f>
        <v>2403.0720000000001</v>
      </c>
      <c r="H13" s="22">
        <f t="shared" ref="H13:AT13" si="0">H12*3.5/10^3</f>
        <v>2442.86</v>
      </c>
      <c r="I13" s="22">
        <f t="shared" si="0"/>
        <v>1192.954</v>
      </c>
      <c r="J13" s="22">
        <f t="shared" si="0"/>
        <v>1209.2080000000001</v>
      </c>
      <c r="K13" s="22">
        <f t="shared" si="0"/>
        <v>1225.3045</v>
      </c>
      <c r="L13" s="22">
        <f t="shared" si="0"/>
        <v>1243.4204999999999</v>
      </c>
      <c r="M13" s="22">
        <f t="shared" si="0"/>
        <v>1256.4825000000001</v>
      </c>
      <c r="N13" s="22">
        <f t="shared" si="0"/>
        <v>1271.6025</v>
      </c>
      <c r="O13" s="22">
        <f t="shared" si="0"/>
        <v>1286.5405000000001</v>
      </c>
      <c r="P13" s="22">
        <f t="shared" si="0"/>
        <v>1303.694</v>
      </c>
      <c r="Q13" s="22">
        <f t="shared" si="0"/>
        <v>1315.5309999999999</v>
      </c>
      <c r="R13" s="22">
        <f t="shared" si="0"/>
        <v>1329.8215</v>
      </c>
      <c r="S13" s="22">
        <f t="shared" si="0"/>
        <v>1344.1469999999999</v>
      </c>
      <c r="T13" s="22">
        <f t="shared" si="0"/>
        <v>1361.0065</v>
      </c>
      <c r="U13" s="22">
        <f t="shared" si="0"/>
        <v>1372.21</v>
      </c>
      <c r="V13" s="22">
        <f t="shared" si="0"/>
        <v>1385.8354999999999</v>
      </c>
      <c r="W13" s="22">
        <f t="shared" si="0"/>
        <v>1399.2194999999999</v>
      </c>
      <c r="X13" s="22">
        <f t="shared" si="0"/>
        <v>1415.127</v>
      </c>
      <c r="Y13" s="22">
        <f t="shared" si="0"/>
        <v>1425.0564999999999</v>
      </c>
      <c r="Z13" s="22">
        <f t="shared" si="0"/>
        <v>1437.604</v>
      </c>
      <c r="AA13" s="22">
        <f t="shared" si="0"/>
        <v>1449.9659999999999</v>
      </c>
      <c r="AB13" s="22">
        <f t="shared" si="0"/>
        <v>1465.0264999999999</v>
      </c>
      <c r="AC13" s="22">
        <f t="shared" si="0"/>
        <v>1473.7345</v>
      </c>
      <c r="AD13" s="22">
        <f t="shared" si="0"/>
        <v>1485.085</v>
      </c>
      <c r="AE13" s="22">
        <f t="shared" si="0"/>
        <v>1496.3305</v>
      </c>
      <c r="AF13" s="22">
        <f t="shared" si="0"/>
        <v>1510.3865000000001</v>
      </c>
      <c r="AG13" s="22">
        <f t="shared" si="0"/>
        <v>1517.7855</v>
      </c>
      <c r="AH13" s="22">
        <f t="shared" si="0"/>
        <v>1528.009</v>
      </c>
      <c r="AI13" s="22">
        <f t="shared" si="0"/>
        <v>1538.145</v>
      </c>
      <c r="AJ13" s="22">
        <f t="shared" si="0"/>
        <v>1551.732</v>
      </c>
      <c r="AK13" s="22">
        <f t="shared" si="0"/>
        <v>1558.1020000000001</v>
      </c>
      <c r="AL13" s="22">
        <f t="shared" si="0"/>
        <v>1567.8285000000001</v>
      </c>
      <c r="AM13" s="22">
        <f t="shared" si="0"/>
        <v>1577.6424999999999</v>
      </c>
      <c r="AN13" s="22">
        <f t="shared" si="0"/>
        <v>1593.2104999999999</v>
      </c>
      <c r="AO13" s="22">
        <f t="shared" si="0"/>
        <v>1599.9095</v>
      </c>
      <c r="AP13" s="22">
        <f t="shared" si="0"/>
        <v>1611.0675000000001</v>
      </c>
      <c r="AQ13" s="22">
        <f t="shared" si="0"/>
        <v>1621.9069999999999</v>
      </c>
      <c r="AR13" s="22">
        <f t="shared" si="0"/>
        <v>1633.8420000000001</v>
      </c>
      <c r="AS13" s="22">
        <f t="shared" si="0"/>
        <v>1647.7929999999999</v>
      </c>
      <c r="AT13" s="22">
        <f t="shared" si="0"/>
        <v>1662.9794999999999</v>
      </c>
    </row>
    <row r="14" spans="2:47" x14ac:dyDescent="0.2">
      <c r="B14" s="69" t="s">
        <v>102</v>
      </c>
    </row>
    <row r="17" spans="2:46" ht="15" x14ac:dyDescent="0.25">
      <c r="B17" s="68" t="s">
        <v>99</v>
      </c>
    </row>
    <row r="18" spans="2:46" x14ac:dyDescent="0.2">
      <c r="B18" s="21"/>
      <c r="C18" s="58">
        <v>2019</v>
      </c>
      <c r="D18" s="58">
        <v>2020</v>
      </c>
      <c r="E18" s="58">
        <v>2021</v>
      </c>
      <c r="F18" s="58">
        <v>2022</v>
      </c>
      <c r="G18" s="58">
        <v>2023</v>
      </c>
      <c r="H18" s="58">
        <v>2024</v>
      </c>
      <c r="I18" s="58">
        <v>2025</v>
      </c>
      <c r="J18" s="58">
        <v>2026</v>
      </c>
      <c r="K18" s="58">
        <v>2027</v>
      </c>
      <c r="L18" s="58">
        <v>2028</v>
      </c>
      <c r="M18" s="58">
        <v>2029</v>
      </c>
      <c r="N18" s="58">
        <v>2030</v>
      </c>
      <c r="O18" s="58">
        <v>2031</v>
      </c>
      <c r="P18" s="58">
        <v>2032</v>
      </c>
      <c r="Q18" s="58">
        <v>2033</v>
      </c>
      <c r="R18" s="58">
        <v>2034</v>
      </c>
      <c r="S18" s="58">
        <v>2035</v>
      </c>
      <c r="T18" s="58">
        <v>2036</v>
      </c>
      <c r="U18" s="58">
        <v>2037</v>
      </c>
      <c r="V18" s="58">
        <v>2038</v>
      </c>
      <c r="W18" s="58">
        <v>2039</v>
      </c>
      <c r="X18" s="58">
        <v>2040</v>
      </c>
      <c r="Y18" s="58">
        <v>2041</v>
      </c>
      <c r="Z18" s="58">
        <v>2042</v>
      </c>
      <c r="AA18" s="58">
        <v>2043</v>
      </c>
      <c r="AB18" s="58">
        <v>2044</v>
      </c>
      <c r="AC18" s="58">
        <v>2045</v>
      </c>
      <c r="AD18" s="58">
        <v>2046</v>
      </c>
      <c r="AE18" s="58">
        <v>2047</v>
      </c>
      <c r="AF18" s="58">
        <v>2048</v>
      </c>
      <c r="AG18" s="58">
        <v>2049</v>
      </c>
      <c r="AH18" s="58">
        <v>2050</v>
      </c>
      <c r="AI18" s="58">
        <v>2051</v>
      </c>
      <c r="AJ18" s="58">
        <v>2052</v>
      </c>
      <c r="AK18" s="58">
        <v>2053</v>
      </c>
      <c r="AL18" s="58">
        <v>2054</v>
      </c>
      <c r="AM18" s="58">
        <v>2055</v>
      </c>
      <c r="AN18" s="58">
        <v>2056</v>
      </c>
      <c r="AO18" s="58">
        <v>2057</v>
      </c>
      <c r="AP18" s="58">
        <v>2058</v>
      </c>
      <c r="AQ18" s="58">
        <v>2059</v>
      </c>
      <c r="AR18" s="58">
        <v>2060</v>
      </c>
      <c r="AS18" s="58">
        <v>2061</v>
      </c>
      <c r="AT18" s="58">
        <v>2062</v>
      </c>
    </row>
    <row r="19" spans="2:46" x14ac:dyDescent="0.2">
      <c r="B19" s="66" t="s">
        <v>41</v>
      </c>
    </row>
    <row r="20" spans="2:46" x14ac:dyDescent="0.2">
      <c r="B20" s="27" t="s">
        <v>89</v>
      </c>
      <c r="C20" s="22">
        <v>20395</v>
      </c>
      <c r="D20" s="22">
        <v>20945</v>
      </c>
      <c r="E20" s="22">
        <v>21445</v>
      </c>
      <c r="F20" s="22">
        <v>22073</v>
      </c>
      <c r="G20" s="22">
        <v>22731</v>
      </c>
      <c r="H20" s="22">
        <v>23488</v>
      </c>
      <c r="I20" s="22">
        <v>24090</v>
      </c>
      <c r="J20" s="22">
        <v>24780</v>
      </c>
      <c r="K20" s="22">
        <v>25473</v>
      </c>
      <c r="L20" s="22">
        <v>26260</v>
      </c>
      <c r="M20" s="22">
        <v>26863</v>
      </c>
      <c r="N20" s="22">
        <v>27559</v>
      </c>
      <c r="O20" s="22">
        <v>28257</v>
      </c>
      <c r="P20" s="22">
        <v>29058</v>
      </c>
      <c r="Q20" s="22">
        <v>29658</v>
      </c>
      <c r="R20" s="22">
        <v>30362</v>
      </c>
      <c r="S20" s="22">
        <v>31069</v>
      </c>
      <c r="T20" s="22">
        <v>31891</v>
      </c>
      <c r="U20" s="22">
        <v>32491</v>
      </c>
      <c r="V20" s="22">
        <v>33204</v>
      </c>
      <c r="W20" s="22">
        <v>33913</v>
      </c>
      <c r="X20" s="22">
        <v>34733</v>
      </c>
      <c r="Y20" s="22">
        <v>35299</v>
      </c>
      <c r="Z20" s="22">
        <v>35979</v>
      </c>
      <c r="AA20" s="22">
        <v>36650</v>
      </c>
      <c r="AB20" s="22">
        <v>37444</v>
      </c>
      <c r="AC20" s="22">
        <v>37967</v>
      </c>
      <c r="AD20" s="22">
        <v>38615</v>
      </c>
      <c r="AE20" s="22">
        <v>39255</v>
      </c>
      <c r="AF20" s="22">
        <v>40030</v>
      </c>
      <c r="AG20" s="22">
        <v>40517</v>
      </c>
      <c r="AH20" s="22">
        <v>41139</v>
      </c>
      <c r="AI20" s="22">
        <v>41756</v>
      </c>
      <c r="AJ20" s="22">
        <v>42518</v>
      </c>
      <c r="AK20" s="22">
        <v>42976</v>
      </c>
      <c r="AL20" s="22">
        <v>43580</v>
      </c>
      <c r="AM20" s="22">
        <v>44182</v>
      </c>
      <c r="AN20" s="22">
        <v>44938</v>
      </c>
      <c r="AO20" s="22">
        <v>45376</v>
      </c>
      <c r="AP20" s="22">
        <v>45970</v>
      </c>
      <c r="AQ20" s="22">
        <v>46563</v>
      </c>
      <c r="AR20" s="22">
        <v>47165</v>
      </c>
      <c r="AS20" s="22">
        <v>47773</v>
      </c>
      <c r="AT20" s="22">
        <v>48390</v>
      </c>
    </row>
    <row r="21" spans="2:46" s="62" customFormat="1" x14ac:dyDescent="0.2">
      <c r="B21" s="70" t="s">
        <v>44</v>
      </c>
      <c r="C21" s="61">
        <v>4916</v>
      </c>
      <c r="D21" s="61">
        <v>5048</v>
      </c>
      <c r="E21" s="61">
        <v>5169</v>
      </c>
      <c r="F21" s="61">
        <v>5320</v>
      </c>
      <c r="G21" s="61">
        <v>5479</v>
      </c>
      <c r="H21" s="61">
        <v>5661</v>
      </c>
      <c r="I21" s="61">
        <v>5806</v>
      </c>
      <c r="J21" s="61">
        <v>5973</v>
      </c>
      <c r="K21" s="61">
        <v>6140</v>
      </c>
      <c r="L21" s="61">
        <v>6329</v>
      </c>
      <c r="M21" s="61">
        <v>6475</v>
      </c>
      <c r="N21" s="61">
        <v>6643</v>
      </c>
      <c r="O21" s="61">
        <v>6811</v>
      </c>
      <c r="P21" s="61">
        <v>7004</v>
      </c>
      <c r="Q21" s="61">
        <v>7148</v>
      </c>
      <c r="R21" s="61">
        <v>7318</v>
      </c>
      <c r="S21" s="61">
        <v>7489</v>
      </c>
      <c r="T21" s="61">
        <v>7687</v>
      </c>
      <c r="U21" s="61">
        <v>7831</v>
      </c>
      <c r="V21" s="61">
        <v>8003</v>
      </c>
      <c r="W21" s="61">
        <v>8174</v>
      </c>
      <c r="X21" s="61">
        <v>8372</v>
      </c>
      <c r="Y21" s="61">
        <v>8508</v>
      </c>
      <c r="Z21" s="61">
        <v>8672</v>
      </c>
      <c r="AA21" s="61">
        <v>8834</v>
      </c>
      <c r="AB21" s="61">
        <v>9025</v>
      </c>
      <c r="AC21" s="61">
        <v>9151</v>
      </c>
      <c r="AD21" s="61">
        <v>9307</v>
      </c>
      <c r="AE21" s="61">
        <v>9462</v>
      </c>
      <c r="AF21" s="61">
        <v>9648</v>
      </c>
      <c r="AG21" s="61">
        <v>9766</v>
      </c>
      <c r="AH21" s="61">
        <v>9916</v>
      </c>
      <c r="AI21" s="61">
        <v>10065</v>
      </c>
      <c r="AJ21" s="61">
        <v>10248</v>
      </c>
      <c r="AK21" s="61">
        <v>10359</v>
      </c>
      <c r="AL21" s="61">
        <v>10504</v>
      </c>
      <c r="AM21" s="61">
        <v>10649</v>
      </c>
      <c r="AN21" s="61">
        <v>10831</v>
      </c>
      <c r="AO21" s="61">
        <v>10937</v>
      </c>
      <c r="AP21" s="61">
        <v>11080</v>
      </c>
      <c r="AQ21" s="61">
        <v>11223</v>
      </c>
      <c r="AR21" s="61">
        <v>11368</v>
      </c>
      <c r="AS21" s="61">
        <v>11515</v>
      </c>
      <c r="AT21" s="61">
        <v>11664</v>
      </c>
    </row>
    <row r="22" spans="2:46" s="62" customFormat="1" x14ac:dyDescent="0.2">
      <c r="B22" s="70" t="s">
        <v>95</v>
      </c>
      <c r="C22" s="61">
        <v>12563</v>
      </c>
      <c r="D22" s="61">
        <v>12902</v>
      </c>
      <c r="E22" s="61">
        <v>13210</v>
      </c>
      <c r="F22" s="61">
        <v>13597</v>
      </c>
      <c r="G22" s="61">
        <v>14002</v>
      </c>
      <c r="H22" s="61">
        <v>14469</v>
      </c>
      <c r="I22" s="61">
        <v>14840</v>
      </c>
      <c r="J22" s="61">
        <v>15265</v>
      </c>
      <c r="K22" s="61">
        <v>15692</v>
      </c>
      <c r="L22" s="61">
        <v>16176</v>
      </c>
      <c r="M22" s="61">
        <v>16548</v>
      </c>
      <c r="N22" s="61">
        <v>16976</v>
      </c>
      <c r="O22" s="61">
        <v>17406</v>
      </c>
      <c r="P22" s="61">
        <v>17900</v>
      </c>
      <c r="Q22" s="61">
        <v>18269</v>
      </c>
      <c r="R22" s="61">
        <v>18703</v>
      </c>
      <c r="S22" s="61">
        <v>19139</v>
      </c>
      <c r="T22" s="61">
        <v>19645</v>
      </c>
      <c r="U22" s="61">
        <v>20015</v>
      </c>
      <c r="V22" s="61">
        <v>20454</v>
      </c>
      <c r="W22" s="61">
        <v>20890</v>
      </c>
      <c r="X22" s="61">
        <v>21396</v>
      </c>
      <c r="Y22" s="61">
        <v>21744</v>
      </c>
      <c r="Z22" s="61">
        <v>22163</v>
      </c>
      <c r="AA22" s="61">
        <v>22576</v>
      </c>
      <c r="AB22" s="61">
        <v>23066</v>
      </c>
      <c r="AC22" s="61">
        <v>23388</v>
      </c>
      <c r="AD22" s="61">
        <v>23787</v>
      </c>
      <c r="AE22" s="61">
        <v>24181</v>
      </c>
      <c r="AF22" s="61">
        <v>24659</v>
      </c>
      <c r="AG22" s="61">
        <v>24958</v>
      </c>
      <c r="AH22" s="61">
        <v>25342</v>
      </c>
      <c r="AI22" s="61">
        <v>25722</v>
      </c>
      <c r="AJ22" s="61">
        <v>26191</v>
      </c>
      <c r="AK22" s="61">
        <v>26473</v>
      </c>
      <c r="AL22" s="61">
        <v>26846</v>
      </c>
      <c r="AM22" s="61">
        <v>27216</v>
      </c>
      <c r="AN22" s="61">
        <v>27682</v>
      </c>
      <c r="AO22" s="61">
        <v>27952</v>
      </c>
      <c r="AP22" s="61">
        <v>28318</v>
      </c>
      <c r="AQ22" s="61">
        <v>28683</v>
      </c>
      <c r="AR22" s="61">
        <v>29054</v>
      </c>
      <c r="AS22" s="61">
        <v>29429</v>
      </c>
      <c r="AT22" s="61">
        <v>29809</v>
      </c>
    </row>
    <row r="23" spans="2:46" s="62" customFormat="1" x14ac:dyDescent="0.2">
      <c r="B23" s="70" t="s">
        <v>96</v>
      </c>
      <c r="C23" s="61">
        <v>2916</v>
      </c>
      <c r="D23" s="61">
        <v>2994</v>
      </c>
      <c r="E23" s="61">
        <v>3066</v>
      </c>
      <c r="F23" s="61">
        <v>3156</v>
      </c>
      <c r="G23" s="61">
        <v>3250</v>
      </c>
      <c r="H23" s="61">
        <v>3358</v>
      </c>
      <c r="I23" s="61">
        <v>3444</v>
      </c>
      <c r="J23" s="61">
        <v>3543</v>
      </c>
      <c r="K23" s="61">
        <v>3642</v>
      </c>
      <c r="L23" s="61">
        <v>3754</v>
      </c>
      <c r="M23" s="61">
        <v>3840</v>
      </c>
      <c r="N23" s="61">
        <v>3940</v>
      </c>
      <c r="O23" s="61">
        <v>4040</v>
      </c>
      <c r="P23" s="61">
        <v>4154</v>
      </c>
      <c r="Q23" s="61">
        <v>4240</v>
      </c>
      <c r="R23" s="61">
        <v>4341</v>
      </c>
      <c r="S23" s="61">
        <v>4442</v>
      </c>
      <c r="T23" s="61">
        <v>4559</v>
      </c>
      <c r="U23" s="61">
        <v>4645</v>
      </c>
      <c r="V23" s="61">
        <v>4747</v>
      </c>
      <c r="W23" s="61">
        <v>4848</v>
      </c>
      <c r="X23" s="61">
        <v>4966</v>
      </c>
      <c r="Y23" s="61">
        <v>5046</v>
      </c>
      <c r="Z23" s="61">
        <v>5144</v>
      </c>
      <c r="AA23" s="61">
        <v>5240</v>
      </c>
      <c r="AB23" s="61">
        <v>5353</v>
      </c>
      <c r="AC23" s="61">
        <v>5428</v>
      </c>
      <c r="AD23" s="61">
        <v>5520</v>
      </c>
      <c r="AE23" s="61">
        <v>5612</v>
      </c>
      <c r="AF23" s="61">
        <v>5723</v>
      </c>
      <c r="AG23" s="61">
        <v>5792</v>
      </c>
      <c r="AH23" s="61">
        <v>5881</v>
      </c>
      <c r="AI23" s="61">
        <v>5970</v>
      </c>
      <c r="AJ23" s="61">
        <v>6079</v>
      </c>
      <c r="AK23" s="61">
        <v>6144</v>
      </c>
      <c r="AL23" s="61">
        <v>6230</v>
      </c>
      <c r="AM23" s="61">
        <v>6316</v>
      </c>
      <c r="AN23" s="61">
        <v>6424</v>
      </c>
      <c r="AO23" s="61">
        <v>6487</v>
      </c>
      <c r="AP23" s="61">
        <v>6572</v>
      </c>
      <c r="AQ23" s="61">
        <v>6657</v>
      </c>
      <c r="AR23" s="61">
        <v>6743</v>
      </c>
      <c r="AS23" s="61">
        <v>6830</v>
      </c>
      <c r="AT23" s="61">
        <v>6918</v>
      </c>
    </row>
    <row r="24" spans="2:46" s="62" customFormat="1" x14ac:dyDescent="0.2">
      <c r="B24" s="71" t="s">
        <v>42</v>
      </c>
      <c r="C24" s="63">
        <v>4973</v>
      </c>
      <c r="D24" s="63">
        <v>5277</v>
      </c>
      <c r="E24" s="63">
        <v>5447</v>
      </c>
      <c r="F24" s="63">
        <v>5452</v>
      </c>
      <c r="G24" s="63">
        <v>5662</v>
      </c>
      <c r="H24" s="63">
        <v>5813</v>
      </c>
      <c r="I24" s="63">
        <v>5934</v>
      </c>
      <c r="J24" s="63">
        <v>5989</v>
      </c>
      <c r="K24" s="63">
        <v>6027</v>
      </c>
      <c r="L24" s="63">
        <v>6080</v>
      </c>
      <c r="M24" s="63">
        <v>6101</v>
      </c>
      <c r="N24" s="63">
        <v>6138</v>
      </c>
      <c r="O24" s="63">
        <v>6177</v>
      </c>
      <c r="P24" s="63">
        <v>6232</v>
      </c>
      <c r="Q24" s="63">
        <v>6256</v>
      </c>
      <c r="R24" s="63">
        <v>6297</v>
      </c>
      <c r="S24" s="63">
        <v>6340</v>
      </c>
      <c r="T24" s="63">
        <v>6403</v>
      </c>
      <c r="U24" s="63">
        <v>6438</v>
      </c>
      <c r="V24" s="63">
        <v>6493</v>
      </c>
      <c r="W24" s="63">
        <v>6547</v>
      </c>
      <c r="X24" s="63">
        <v>6617</v>
      </c>
      <c r="Y24" s="63">
        <v>6652</v>
      </c>
      <c r="Z24" s="63">
        <v>6703</v>
      </c>
      <c r="AA24" s="63">
        <v>6755</v>
      </c>
      <c r="AB24" s="63">
        <v>6823</v>
      </c>
      <c r="AC24" s="63">
        <v>6854</v>
      </c>
      <c r="AD24" s="63">
        <v>6904</v>
      </c>
      <c r="AE24" s="63">
        <v>6953</v>
      </c>
      <c r="AF24" s="63">
        <v>7020</v>
      </c>
      <c r="AG24" s="63">
        <v>7048</v>
      </c>
      <c r="AH24" s="63">
        <v>7095</v>
      </c>
      <c r="AI24" s="63">
        <v>7143</v>
      </c>
      <c r="AJ24" s="63">
        <v>7209</v>
      </c>
      <c r="AK24" s="63">
        <v>7235</v>
      </c>
      <c r="AL24" s="63">
        <v>7281</v>
      </c>
      <c r="AM24" s="63">
        <v>7327</v>
      </c>
      <c r="AN24" s="63">
        <v>7393</v>
      </c>
      <c r="AO24" s="63">
        <v>7417</v>
      </c>
      <c r="AP24" s="63">
        <v>7463</v>
      </c>
      <c r="AQ24" s="63">
        <v>7508</v>
      </c>
      <c r="AR24" s="63">
        <v>7554</v>
      </c>
      <c r="AS24" s="63">
        <v>7600</v>
      </c>
      <c r="AT24" s="63">
        <v>7646</v>
      </c>
    </row>
    <row r="25" spans="2:46" s="62" customFormat="1" x14ac:dyDescent="0.2">
      <c r="B25" s="71" t="s">
        <v>43</v>
      </c>
      <c r="C25" s="63">
        <v>25368</v>
      </c>
      <c r="D25" s="63">
        <v>26222</v>
      </c>
      <c r="E25" s="63">
        <v>26892</v>
      </c>
      <c r="F25" s="63">
        <v>27525</v>
      </c>
      <c r="G25" s="63">
        <v>28392</v>
      </c>
      <c r="H25" s="63">
        <v>29301</v>
      </c>
      <c r="I25" s="63">
        <v>30025</v>
      </c>
      <c r="J25" s="63">
        <v>30769</v>
      </c>
      <c r="K25" s="63">
        <v>31500</v>
      </c>
      <c r="L25" s="63">
        <v>32340</v>
      </c>
      <c r="M25" s="63">
        <v>32964</v>
      </c>
      <c r="N25" s="63">
        <v>33697</v>
      </c>
      <c r="O25" s="63">
        <v>34434</v>
      </c>
      <c r="P25" s="63">
        <v>35291</v>
      </c>
      <c r="Q25" s="63">
        <v>35914</v>
      </c>
      <c r="R25" s="63">
        <v>36659</v>
      </c>
      <c r="S25" s="63">
        <v>37410</v>
      </c>
      <c r="T25" s="63">
        <v>38294</v>
      </c>
      <c r="U25" s="63">
        <v>38930</v>
      </c>
      <c r="V25" s="63">
        <v>39697</v>
      </c>
      <c r="W25" s="63">
        <v>40459</v>
      </c>
      <c r="X25" s="63">
        <v>41350</v>
      </c>
      <c r="Y25" s="63">
        <v>41951</v>
      </c>
      <c r="Z25" s="63">
        <v>42682</v>
      </c>
      <c r="AA25" s="63">
        <v>43404</v>
      </c>
      <c r="AB25" s="63">
        <v>44268</v>
      </c>
      <c r="AC25" s="63">
        <v>44822</v>
      </c>
      <c r="AD25" s="63">
        <v>45518</v>
      </c>
      <c r="AE25" s="63">
        <v>46208</v>
      </c>
      <c r="AF25" s="63">
        <v>47050</v>
      </c>
      <c r="AG25" s="63">
        <v>47565</v>
      </c>
      <c r="AH25" s="63">
        <v>48234</v>
      </c>
      <c r="AI25" s="63">
        <v>48899</v>
      </c>
      <c r="AJ25" s="63">
        <v>49726</v>
      </c>
      <c r="AK25" s="63">
        <v>50211</v>
      </c>
      <c r="AL25" s="63">
        <v>50861</v>
      </c>
      <c r="AM25" s="63">
        <v>51509</v>
      </c>
      <c r="AN25" s="63">
        <v>52330</v>
      </c>
      <c r="AO25" s="63">
        <v>52793</v>
      </c>
      <c r="AP25" s="63">
        <v>53433</v>
      </c>
      <c r="AQ25" s="63">
        <v>54071</v>
      </c>
      <c r="AR25" s="63">
        <v>54718</v>
      </c>
      <c r="AS25" s="63">
        <v>55372</v>
      </c>
      <c r="AT25" s="63">
        <v>56035</v>
      </c>
    </row>
    <row r="26" spans="2:46" s="62" customFormat="1" x14ac:dyDescent="0.2">
      <c r="B26" s="72"/>
    </row>
    <row r="27" spans="2:46" s="62" customFormat="1" x14ac:dyDescent="0.2">
      <c r="B27" s="72"/>
      <c r="C27" s="64" t="s">
        <v>47</v>
      </c>
      <c r="D27" s="64" t="s">
        <v>48</v>
      </c>
      <c r="E27" s="64" t="s">
        <v>49</v>
      </c>
      <c r="F27" s="64" t="s">
        <v>50</v>
      </c>
      <c r="G27" s="64" t="s">
        <v>51</v>
      </c>
      <c r="H27" s="64" t="s">
        <v>52</v>
      </c>
      <c r="I27" s="64" t="s">
        <v>53</v>
      </c>
      <c r="J27" s="64" t="s">
        <v>54</v>
      </c>
      <c r="K27" s="64" t="s">
        <v>55</v>
      </c>
      <c r="L27" s="64" t="s">
        <v>56</v>
      </c>
      <c r="M27" s="64" t="s">
        <v>57</v>
      </c>
      <c r="N27" s="64" t="s">
        <v>58</v>
      </c>
      <c r="O27" s="64" t="s">
        <v>59</v>
      </c>
      <c r="P27" s="64" t="s">
        <v>60</v>
      </c>
      <c r="Q27" s="64" t="s">
        <v>61</v>
      </c>
      <c r="R27" s="64" t="s">
        <v>62</v>
      </c>
      <c r="S27" s="64" t="s">
        <v>63</v>
      </c>
      <c r="T27" s="64" t="s">
        <v>64</v>
      </c>
      <c r="U27" s="64" t="s">
        <v>65</v>
      </c>
      <c r="V27" s="64" t="s">
        <v>66</v>
      </c>
      <c r="W27" s="64" t="s">
        <v>67</v>
      </c>
      <c r="X27" s="64" t="s">
        <v>68</v>
      </c>
      <c r="Y27" s="64" t="s">
        <v>69</v>
      </c>
      <c r="Z27" s="64" t="s">
        <v>70</v>
      </c>
      <c r="AA27" s="64" t="s">
        <v>71</v>
      </c>
      <c r="AB27" s="64" t="s">
        <v>72</v>
      </c>
      <c r="AC27" s="64" t="s">
        <v>73</v>
      </c>
      <c r="AD27" s="64" t="s">
        <v>74</v>
      </c>
      <c r="AE27" s="64" t="s">
        <v>75</v>
      </c>
      <c r="AF27" s="64" t="s">
        <v>76</v>
      </c>
      <c r="AG27" s="64" t="s">
        <v>77</v>
      </c>
      <c r="AH27" s="64" t="s">
        <v>78</v>
      </c>
      <c r="AI27" s="64" t="s">
        <v>79</v>
      </c>
      <c r="AJ27" s="64" t="s">
        <v>80</v>
      </c>
      <c r="AK27" s="64" t="s">
        <v>81</v>
      </c>
      <c r="AL27" s="64" t="s">
        <v>82</v>
      </c>
      <c r="AM27" s="64" t="s">
        <v>83</v>
      </c>
      <c r="AN27" s="64" t="s">
        <v>84</v>
      </c>
      <c r="AO27" s="64" t="s">
        <v>85</v>
      </c>
      <c r="AP27" s="64" t="s">
        <v>86</v>
      </c>
      <c r="AQ27" s="64" t="s">
        <v>87</v>
      </c>
      <c r="AR27" s="64" t="s">
        <v>88</v>
      </c>
      <c r="AS27" s="64" t="s">
        <v>93</v>
      </c>
      <c r="AT27" s="64" t="s">
        <v>94</v>
      </c>
    </row>
    <row r="28" spans="2:46" s="62" customFormat="1" x14ac:dyDescent="0.2">
      <c r="B28" s="72" t="s">
        <v>46</v>
      </c>
    </row>
    <row r="29" spans="2:46" s="62" customFormat="1" x14ac:dyDescent="0.2">
      <c r="B29" s="71" t="s">
        <v>91</v>
      </c>
      <c r="C29" s="63">
        <v>2007</v>
      </c>
      <c r="D29" s="63">
        <v>2079</v>
      </c>
      <c r="E29" s="63">
        <v>2124</v>
      </c>
      <c r="F29" s="63">
        <v>2180</v>
      </c>
      <c r="G29" s="63">
        <v>2244</v>
      </c>
      <c r="H29" s="63">
        <v>2304</v>
      </c>
      <c r="I29" s="63">
        <v>2355</v>
      </c>
      <c r="J29" s="63">
        <v>2397</v>
      </c>
      <c r="K29" s="63">
        <v>2437</v>
      </c>
      <c r="L29" s="63">
        <v>2478</v>
      </c>
      <c r="M29" s="63">
        <v>2519</v>
      </c>
      <c r="N29" s="63">
        <v>2559</v>
      </c>
      <c r="O29" s="63">
        <v>2600</v>
      </c>
      <c r="P29" s="63">
        <v>2642</v>
      </c>
      <c r="Q29" s="63">
        <v>2684</v>
      </c>
      <c r="R29" s="63">
        <v>2726</v>
      </c>
      <c r="S29" s="63">
        <v>2768</v>
      </c>
      <c r="T29" s="63">
        <v>2812</v>
      </c>
      <c r="U29" s="63">
        <v>2857</v>
      </c>
      <c r="V29" s="63">
        <v>2902</v>
      </c>
      <c r="W29" s="63">
        <v>2946</v>
      </c>
      <c r="X29" s="63">
        <v>2989</v>
      </c>
      <c r="Y29" s="63">
        <v>3032</v>
      </c>
      <c r="Z29" s="63">
        <v>3075</v>
      </c>
      <c r="AA29" s="63">
        <v>3116</v>
      </c>
      <c r="AB29" s="63">
        <v>3158</v>
      </c>
      <c r="AC29" s="63">
        <v>3199</v>
      </c>
      <c r="AD29" s="63">
        <v>3239</v>
      </c>
      <c r="AE29" s="63">
        <v>3279</v>
      </c>
      <c r="AF29" s="63">
        <v>3319</v>
      </c>
      <c r="AG29" s="63">
        <v>3358</v>
      </c>
      <c r="AH29" s="63">
        <v>3397</v>
      </c>
      <c r="AI29" s="63">
        <v>3436</v>
      </c>
      <c r="AJ29" s="63">
        <v>3474</v>
      </c>
      <c r="AK29" s="63">
        <v>3512</v>
      </c>
      <c r="AL29" s="63">
        <v>3550</v>
      </c>
      <c r="AM29" s="63">
        <v>3588</v>
      </c>
      <c r="AN29" s="63">
        <v>3625</v>
      </c>
      <c r="AO29" s="63">
        <v>3663</v>
      </c>
      <c r="AP29" s="63">
        <v>3700</v>
      </c>
      <c r="AQ29" s="63">
        <v>3737</v>
      </c>
      <c r="AR29" s="63">
        <v>3774</v>
      </c>
      <c r="AS29" s="63">
        <v>3812</v>
      </c>
      <c r="AT29" s="63">
        <v>3850</v>
      </c>
    </row>
    <row r="30" spans="2:46" s="62" customFormat="1" x14ac:dyDescent="0.2">
      <c r="B30" s="71" t="s">
        <v>90</v>
      </c>
      <c r="C30" s="63">
        <v>4238</v>
      </c>
      <c r="D30" s="63">
        <v>4353</v>
      </c>
      <c r="E30" s="63">
        <v>4457</v>
      </c>
      <c r="F30" s="63">
        <v>4587</v>
      </c>
      <c r="G30" s="63">
        <v>4724</v>
      </c>
      <c r="H30" s="63">
        <v>4881</v>
      </c>
      <c r="I30" s="63">
        <v>5006</v>
      </c>
      <c r="J30" s="63">
        <v>5150</v>
      </c>
      <c r="K30" s="63">
        <v>5294</v>
      </c>
      <c r="L30" s="63">
        <v>5457</v>
      </c>
      <c r="M30" s="63">
        <v>5583</v>
      </c>
      <c r="N30" s="63">
        <v>5727</v>
      </c>
      <c r="O30" s="63">
        <v>5872</v>
      </c>
      <c r="P30" s="63">
        <v>6039</v>
      </c>
      <c r="Q30" s="63">
        <v>6163</v>
      </c>
      <c r="R30" s="63">
        <v>6310</v>
      </c>
      <c r="S30" s="63">
        <v>6457</v>
      </c>
      <c r="T30" s="63">
        <v>6628</v>
      </c>
      <c r="U30" s="63">
        <v>6752</v>
      </c>
      <c r="V30" s="63">
        <v>6901</v>
      </c>
      <c r="W30" s="63">
        <v>7048</v>
      </c>
      <c r="X30" s="63">
        <v>7218</v>
      </c>
      <c r="Y30" s="63">
        <v>7336</v>
      </c>
      <c r="Z30" s="63">
        <v>7477</v>
      </c>
      <c r="AA30" s="63">
        <v>7617</v>
      </c>
      <c r="AB30" s="63">
        <v>7782</v>
      </c>
      <c r="AC30" s="63">
        <v>7890</v>
      </c>
      <c r="AD30" s="63">
        <v>8025</v>
      </c>
      <c r="AE30" s="63">
        <v>8158</v>
      </c>
      <c r="AF30" s="63">
        <v>8319</v>
      </c>
      <c r="AG30" s="63">
        <v>8420</v>
      </c>
      <c r="AH30" s="63">
        <v>8549</v>
      </c>
      <c r="AI30" s="63">
        <v>8678</v>
      </c>
      <c r="AJ30" s="63">
        <v>8836</v>
      </c>
      <c r="AK30" s="63">
        <v>8931</v>
      </c>
      <c r="AL30" s="63">
        <v>9057</v>
      </c>
      <c r="AM30" s="63">
        <v>9182</v>
      </c>
      <c r="AN30" s="63">
        <v>9339</v>
      </c>
      <c r="AO30" s="63">
        <v>9430</v>
      </c>
      <c r="AP30" s="63">
        <v>9553</v>
      </c>
      <c r="AQ30" s="63">
        <v>9677</v>
      </c>
      <c r="AR30" s="63">
        <v>9802</v>
      </c>
      <c r="AS30" s="63">
        <v>9928</v>
      </c>
      <c r="AT30" s="63">
        <v>10056</v>
      </c>
    </row>
    <row r="31" spans="2:46" s="62" customFormat="1" x14ac:dyDescent="0.2">
      <c r="B31" s="70" t="s">
        <v>97</v>
      </c>
      <c r="C31" s="61">
        <v>3726</v>
      </c>
      <c r="D31" s="61">
        <v>3826</v>
      </c>
      <c r="E31" s="61">
        <v>3917</v>
      </c>
      <c r="F31" s="61">
        <v>4032</v>
      </c>
      <c r="G31" s="61">
        <v>4152</v>
      </c>
      <c r="H31" s="61">
        <v>4291</v>
      </c>
      <c r="I31" s="61">
        <v>4401</v>
      </c>
      <c r="J31" s="61">
        <v>4527</v>
      </c>
      <c r="K31" s="61">
        <v>4653</v>
      </c>
      <c r="L31" s="61">
        <v>4797</v>
      </c>
      <c r="M31" s="61">
        <v>4907</v>
      </c>
      <c r="N31" s="61">
        <v>5034</v>
      </c>
      <c r="O31" s="61">
        <v>5162</v>
      </c>
      <c r="P31" s="61">
        <v>5308</v>
      </c>
      <c r="Q31" s="61">
        <v>5418</v>
      </c>
      <c r="R31" s="61">
        <v>5546</v>
      </c>
      <c r="S31" s="61">
        <v>5675</v>
      </c>
      <c r="T31" s="61">
        <v>5826</v>
      </c>
      <c r="U31" s="61">
        <v>5935</v>
      </c>
      <c r="V31" s="61">
        <v>6065</v>
      </c>
      <c r="W31" s="61">
        <v>6195</v>
      </c>
      <c r="X31" s="61">
        <v>6345</v>
      </c>
      <c r="Y31" s="61">
        <v>6448</v>
      </c>
      <c r="Z31" s="61">
        <v>6572</v>
      </c>
      <c r="AA31" s="61">
        <v>6695</v>
      </c>
      <c r="AB31" s="61">
        <v>6840</v>
      </c>
      <c r="AC31" s="61">
        <v>6935</v>
      </c>
      <c r="AD31" s="61">
        <v>7054</v>
      </c>
      <c r="AE31" s="61">
        <v>7171</v>
      </c>
      <c r="AF31" s="61">
        <v>7312</v>
      </c>
      <c r="AG31" s="61">
        <v>7401</v>
      </c>
      <c r="AH31" s="61">
        <v>7515</v>
      </c>
      <c r="AI31" s="61">
        <v>7628</v>
      </c>
      <c r="AJ31" s="61">
        <v>7767</v>
      </c>
      <c r="AK31" s="61">
        <v>7850</v>
      </c>
      <c r="AL31" s="61">
        <v>7961</v>
      </c>
      <c r="AM31" s="61">
        <v>8071</v>
      </c>
      <c r="AN31" s="61">
        <v>8209</v>
      </c>
      <c r="AO31" s="61">
        <v>8289</v>
      </c>
      <c r="AP31" s="61">
        <v>8397</v>
      </c>
      <c r="AQ31" s="61">
        <v>8506</v>
      </c>
      <c r="AR31" s="61">
        <v>8616</v>
      </c>
      <c r="AS31" s="61">
        <v>8727</v>
      </c>
      <c r="AT31" s="61">
        <v>8839</v>
      </c>
    </row>
    <row r="32" spans="2:46" s="62" customFormat="1" x14ac:dyDescent="0.2">
      <c r="B32" s="70" t="s">
        <v>98</v>
      </c>
      <c r="C32" s="61">
        <v>513</v>
      </c>
      <c r="D32" s="61">
        <v>527</v>
      </c>
      <c r="E32" s="61">
        <v>539</v>
      </c>
      <c r="F32" s="61">
        <v>555</v>
      </c>
      <c r="G32" s="61">
        <v>572</v>
      </c>
      <c r="H32" s="61">
        <v>591</v>
      </c>
      <c r="I32" s="61">
        <v>606</v>
      </c>
      <c r="J32" s="61">
        <v>623</v>
      </c>
      <c r="K32" s="61">
        <v>641</v>
      </c>
      <c r="L32" s="61">
        <v>660</v>
      </c>
      <c r="M32" s="61">
        <v>676</v>
      </c>
      <c r="N32" s="61">
        <v>693</v>
      </c>
      <c r="O32" s="61">
        <v>711</v>
      </c>
      <c r="P32" s="61">
        <v>731</v>
      </c>
      <c r="Q32" s="61">
        <v>746</v>
      </c>
      <c r="R32" s="61">
        <v>764</v>
      </c>
      <c r="S32" s="61">
        <v>781</v>
      </c>
      <c r="T32" s="61">
        <v>802</v>
      </c>
      <c r="U32" s="61">
        <v>817</v>
      </c>
      <c r="V32" s="61">
        <v>835</v>
      </c>
      <c r="W32" s="61">
        <v>853</v>
      </c>
      <c r="X32" s="61">
        <v>873</v>
      </c>
      <c r="Y32" s="61">
        <v>888</v>
      </c>
      <c r="Z32" s="61">
        <v>905</v>
      </c>
      <c r="AA32" s="61">
        <v>922</v>
      </c>
      <c r="AB32" s="61">
        <v>942</v>
      </c>
      <c r="AC32" s="61">
        <v>955</v>
      </c>
      <c r="AD32" s="61">
        <v>971</v>
      </c>
      <c r="AE32" s="61">
        <v>987</v>
      </c>
      <c r="AF32" s="61">
        <v>1007</v>
      </c>
      <c r="AG32" s="61">
        <v>1019</v>
      </c>
      <c r="AH32" s="61">
        <v>1035</v>
      </c>
      <c r="AI32" s="61">
        <v>1050</v>
      </c>
      <c r="AJ32" s="61">
        <v>1069</v>
      </c>
      <c r="AK32" s="61">
        <v>1081</v>
      </c>
      <c r="AL32" s="61">
        <v>1096</v>
      </c>
      <c r="AM32" s="61">
        <v>1111</v>
      </c>
      <c r="AN32" s="61">
        <v>1130</v>
      </c>
      <c r="AO32" s="61">
        <v>1141</v>
      </c>
      <c r="AP32" s="61">
        <v>1156</v>
      </c>
      <c r="AQ32" s="61">
        <v>1171</v>
      </c>
      <c r="AR32" s="61">
        <v>1186</v>
      </c>
      <c r="AS32" s="61">
        <v>1201</v>
      </c>
      <c r="AT32" s="61">
        <v>1217</v>
      </c>
    </row>
    <row r="33" spans="2:46" x14ac:dyDescent="0.2">
      <c r="B33" s="27" t="s">
        <v>92</v>
      </c>
      <c r="C33" s="22">
        <v>6245</v>
      </c>
      <c r="D33" s="22">
        <v>6432</v>
      </c>
      <c r="E33" s="22">
        <v>6581</v>
      </c>
      <c r="F33" s="22">
        <v>6767</v>
      </c>
      <c r="G33" s="22">
        <v>6968</v>
      </c>
      <c r="H33" s="22">
        <v>7186</v>
      </c>
      <c r="I33" s="22">
        <v>7361</v>
      </c>
      <c r="J33" s="22">
        <v>7547</v>
      </c>
      <c r="K33" s="22">
        <v>7731</v>
      </c>
      <c r="L33" s="22">
        <v>7935</v>
      </c>
      <c r="M33" s="22">
        <v>8101</v>
      </c>
      <c r="N33" s="22">
        <v>8287</v>
      </c>
      <c r="O33" s="22">
        <v>8473</v>
      </c>
      <c r="P33" s="22">
        <v>8681</v>
      </c>
      <c r="Q33" s="22">
        <v>8847</v>
      </c>
      <c r="R33" s="22">
        <v>9036</v>
      </c>
      <c r="S33" s="22">
        <v>9225</v>
      </c>
      <c r="T33" s="22">
        <v>9440</v>
      </c>
      <c r="U33" s="22">
        <v>9610</v>
      </c>
      <c r="V33" s="22">
        <v>9802</v>
      </c>
      <c r="W33" s="22">
        <v>9993</v>
      </c>
      <c r="X33" s="22">
        <v>10208</v>
      </c>
      <c r="Y33" s="22">
        <v>10368</v>
      </c>
      <c r="Z33" s="22">
        <v>10552</v>
      </c>
      <c r="AA33" s="22">
        <v>10733</v>
      </c>
      <c r="AB33" s="22">
        <v>10940</v>
      </c>
      <c r="AC33" s="22">
        <v>11089</v>
      </c>
      <c r="AD33" s="22">
        <v>11264</v>
      </c>
      <c r="AE33" s="22">
        <v>11437</v>
      </c>
      <c r="AF33" s="22">
        <v>11638</v>
      </c>
      <c r="AG33" s="22">
        <v>11778</v>
      </c>
      <c r="AH33" s="22">
        <v>11947</v>
      </c>
      <c r="AI33" s="22">
        <v>12113</v>
      </c>
      <c r="AJ33" s="22">
        <v>12310</v>
      </c>
      <c r="AK33" s="22">
        <v>12444</v>
      </c>
      <c r="AL33" s="22">
        <v>12607</v>
      </c>
      <c r="AM33" s="22">
        <v>12769</v>
      </c>
      <c r="AN33" s="22">
        <v>12964</v>
      </c>
      <c r="AO33" s="22">
        <v>13093</v>
      </c>
      <c r="AP33" s="22">
        <v>13254</v>
      </c>
      <c r="AQ33" s="22">
        <v>13414</v>
      </c>
      <c r="AR33" s="22">
        <v>13576</v>
      </c>
      <c r="AS33" s="22">
        <v>13740</v>
      </c>
      <c r="AT33" s="22">
        <v>13907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hase xmlns="a091097b-8ae3-4832-a2b2-51f9a78aeacd">1</Phase>
    <Sujet xmlns="a091097b-8ae3-4832-a2b2-51f9a78aeacd">HQD-2, document 1 - Réponses du Distributeur à la demande de renseignements n°1 de la Régie - Annexe </Sujet>
    <Confidentiel xmlns="a091097b-8ae3-4832-a2b2-51f9a78aeacd">3</Confidentiel>
    <Projet xmlns="a091097b-8ae3-4832-a2b2-51f9a78aeacd">580</Projet>
    <Provenance xmlns="a091097b-8ae3-4832-a2b2-51f9a78aeacd">1</Provenance>
    <Hidden_UploadedAt xmlns="a091097b-8ae3-4832-a2b2-51f9a78aeacd">2023-01-26T02:16:25+00:00</Hidden_UploadedAt>
    <Accés_x0020_restreint xmlns="a091097b-8ae3-4832-a2b2-51f9a78aeacd">false</Accés_x0020_restreint>
    <Précision_x0020_de_x0020_document xmlns="a091097b-8ae3-4832-a2b2-51f9a78aeacd" xsi:nil="true"/>
    <Déposant xmlns="a091097b-8ae3-4832-a2b2-51f9a78aeacd">77</Déposant>
    <Sous-catégorie xmlns="a091097b-8ae3-4832-a2b2-51f9a78aeacd" xsi:nil="true"/>
    <Copie_x0020_papier_x0020_reçue xmlns="a091097b-8ae3-4832-a2b2-51f9a78aeacd">true</Copie_x0020_papier_x0020_reçue>
    <Cote_x0020_de_x0020_déposant xmlns="a091097b-8ae3-4832-a2b2-51f9a78aeacd">HQD-2, document 1 - Annexe</Cote_x0020_de_x0020_déposant>
    <Inscrit_x0020_au_x0020_plumitif xmlns="a091097b-8ae3-4832-a2b2-51f9a78aeacd">true</Inscrit_x0020_au_x0020_plumitif>
    <Numéro_x0020_plumitif xmlns="a091097b-8ae3-4832-a2b2-51f9a78aeacd" xsi:nil="true"/>
    <Hidden_UploadedBy xmlns="a091097b-8ae3-4832-a2b2-51f9a78aeacd" xsi:nil="true"/>
    <Hidden_ApprovedBy xmlns="a091097b-8ae3-4832-a2b2-51f9a78aeacd" xsi:nil="true"/>
    <Statut xmlns="a091097b-8ae3-4832-a2b2-51f9a78aeacd" xsi:nil="true"/>
    <Catégorie_x0020_de_x0020_document xmlns="a091097b-8ae3-4832-a2b2-51f9a78aeacd">11</Catégorie_x0020_de_x0020_document>
    <Date_x0020_de_x0020_confidentialité_x0020_relevée xmlns="a091097b-8ae3-4832-a2b2-51f9a78aeacd" xsi:nil="true"/>
    <Hidden_ApprovedAt xmlns="a091097b-8ae3-4832-a2b2-51f9a78aeacd">2023-01-26T02:16:25+00:00</Hidden_ApprovedAt>
    <Cote_x0020_de_x0020_piéce xmlns="a091097b-8ae3-4832-a2b2-51f9a78aeacd">B-0020</Cote_x0020_de_x0020_piéce>
    <Diffusable_x0020_sur_x0020_le_x0020_Web xmlns="a091097b-8ae3-4832-a2b2-51f9a78aeacd">true</Diffusable_x0020_sur_x0020_le_x0020_Web>
    <Date_x0020_de_x0020_réception_x0020_copie_x0020_papier xmlns="a091097b-8ae3-4832-a2b2-51f9a78aeacd">2019-09-12T04:00:00+00:00</Date_x0020_de_x0020_réception_x0020_copie_x0020_papier>
    <Ne_x0020_pas_x0020_envoyer_x0020_d_x0027_alerte xmlns="a091097b-8ae3-4832-a2b2-51f9a78aeacd">true</Ne_x0020_pas_x0020_envoyer_x0020_d_x0027_alerte>
    <_dlc_DocId xmlns="a84ed267-86d5-4fa1-a3cb-2fed497fe84f">W2HFWTQUJJY6-75855480-143</_dlc_DocId>
    <_dlc_DocIdUrl xmlns="a84ed267-86d5-4fa1-a3cb-2fed497fe84f">
      <Url>http://s10mtlweb:8081/580/_layouts/15/DocIdRedir.aspx?ID=W2HFWTQUJJY6-75855480-143</Url>
      <Description>W2HFWTQUJJY6-75855480-143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83B27F10345A754AAB7C3C5C449D1A1B" ma:contentTypeVersion="0" ma:contentTypeDescription="" ma:contentTypeScope="" ma:versionID="c3fea81c61177fbcecbcfc6304adafd0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b7e9dbe386427f7c04dd1b10a57eb55d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Titl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B3FD22-E083-4346-9B01-1782F55CF4D9}"/>
</file>

<file path=customXml/itemProps2.xml><?xml version="1.0" encoding="utf-8"?>
<ds:datastoreItem xmlns:ds="http://schemas.openxmlformats.org/officeDocument/2006/customXml" ds:itemID="{C243A81D-A4F2-41C8-9F07-609D3B06D3C1}"/>
</file>

<file path=customXml/itemProps3.xml><?xml version="1.0" encoding="utf-8"?>
<ds:datastoreItem xmlns:ds="http://schemas.openxmlformats.org/officeDocument/2006/customXml" ds:itemID="{61BE8135-8148-4C85-874F-DF09F075900C}"/>
</file>

<file path=customXml/itemProps4.xml><?xml version="1.0" encoding="utf-8"?>
<ds:datastoreItem xmlns:ds="http://schemas.openxmlformats.org/officeDocument/2006/customXml" ds:itemID="{564D7B3D-BBB0-4D39-AAE0-B94001E8D4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Sommaire</vt:lpstr>
      <vt:lpstr>Annuel</vt:lpstr>
      <vt:lpstr>Données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HQD-2, document 1 - Réponses du Distributeur à la demande de renseignements n°1 de la Régie - Annexe </dc:subject>
  <dc:creator/>
  <cp:lastModifiedBy/>
  <dcterms:created xsi:type="dcterms:W3CDTF">2019-09-06T18:59:50Z</dcterms:created>
  <dcterms:modified xsi:type="dcterms:W3CDTF">2019-09-06T19:11:52Z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0x010100F6681E3BDF397F418586AC591ADC81BB0083B27F10345A754AAB7C3C5C449D1A1B</vt:lpwstr>
  </property>
  <property fmtid="{D5CDD505-2E9C-101B-9397-08002B2CF9AE}" pid="4" name="Order">
    <vt:r8>4626900</vt:r8>
  </property>
  <property fmtid="{D5CDD505-2E9C-101B-9397-08002B2CF9AE}" pid="5" name="_dlc_DocIdItemGuid">
    <vt:lpwstr>6590c74c-07ad-4dc6-bcef-8ecfd25edafa</vt:lpwstr>
  </property>
</Properties>
</file>