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<sst xmlns="http://schemas.openxmlformats.org/spreadsheetml/2006/main" count="295" uniqueCount="205">
  <si>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</si>
  <si>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</si>
  <si>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</si>
  <si>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</si>
  <si>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</si>
  <si>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</si>
  <si>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</si>
  <si>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</si>
  <si>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</si>
  <si>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</si>
  <si>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</si>
  <si>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</si>
  <si>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</si>
  <si>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</si>
  <si>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</si>
  <si>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</si>
  <si>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</si>
  <si>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</si>
  <si>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</si>
  <si>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</si>
  <si>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</si>
  <si>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</si>
  <si>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</si>
  <si>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</si>
  <si>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</si>
  <si>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</si>
  <si>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</si>
  <si>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</si>
  <si>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</si>
  <si>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</si>
  <si>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</si>
  <si>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</si>
  <si>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</si>
  <si>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</si>
  <si>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</si>
  <si>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</si>
  <si>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</si>
  <si>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</si>
  <si>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</si>
  <si>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</si>
  <si>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</si>
  <si>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</si>
  <si>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</si>
  <si>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</si>
  <si>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</si>
  <si>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</si>
  <si>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</si>
  <si>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</si>
  <si>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</si>
  <si>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</si>
  <si>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</si>
  <si>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</si>
  <si>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</si>
  <si>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</si>
  <si>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</si>
  <si>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</si>
  <si>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</si>
  <si>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</si>
  <si>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</si>
  <si>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</si>
  <si>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</si>
  <si>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</si>
  <si>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</si>
  <si>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</si>
  <si>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</si>
  <si>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</si>
  <si>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</si>
  <si>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</si>
  <si>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</si>
  <si>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</si>
  <si>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</si>
  <si>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</si>
  <si>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</si>
  <si>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</si>
  <si>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</si>
  <si>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</si>
  <si>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</si>
  <si>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</si>
  <si>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</si>
  <si>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</si>
  <si>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</si>
  <si>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</si>
  <si>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</si>
  <si>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</si>
  <si>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</si>
  <si>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</si>
  <si>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</si>
  <si>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</si>
  <si>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</si>
  <si>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</si>
  <si>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</si>
  <si>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</si>
  <si>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</si>
  <si>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</si>
  <si>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</si>
  <si>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</si>
  <si>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</si>
  <si>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</si>
  <si>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</si>
  <si>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</si>
  <si>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</si>
  <si>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</si>
  <si>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</si>
  <si>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</si>
  <si>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</si>
  <si>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</si>
  <si>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</si>
  <si>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</si>
  <si>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</si>
  <si>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</si>
  <si>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</si>
  <si>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</si>
  <si>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</si>
  <si>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</si>
  <si>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</si>
  <si>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</si>
  <si>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</si>
  <si>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</si>
  <si>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</si>
  <si>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</si>
  <si>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</si>
  <si>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</si>
  <si>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</si>
  <si>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</si>
  <si>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</si>
  <si>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</si>
  <si>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</si>
  <si>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</si>
  <si>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</si>
  <si>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</si>
  <si>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</si>
  <si>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</si>
  <si>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</si>
  <si>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</si>
  <si>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</si>
  <si>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</si>
  <si>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</si>
  <si>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</si>
  <si>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</si>
  <si>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</si>
  <si>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</si>
  <si>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</si>
  <si>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</si>
  <si>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</si>
  <si>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</si>
  <si>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</si>
  <si>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</si>
  <si>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</si>
  <si>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</si>
  <si>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</si>
  <si>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</si>
  <si>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</si>
  <si>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</si>
  <si>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</si>
  <si>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</si>
  <si>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</si>
  <si>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</si>
  <si>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</si>
  <si>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</si>
  <si>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</si>
  <si>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</si>
  <si>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</si>
  <si>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</si>
  <si>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</si>
  <si>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</si>
  <si>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</si>
  <si>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</si>
  <si>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</si>
  <si>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</si>
  <si>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</si>
  <si>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</si>
  <si>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</si>
  <si>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</si>
  <si>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</si>
  <si>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</si>
  <si>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</si>
  <si>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</si>
  <si>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</si>
  <si>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</si>
  <si>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</si>
  <si>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</si>
  <si>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</si>
  <si>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</si>
  <si>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</si>
  <si>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</si>
  <si>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</si>
  <si>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</si>
  <si>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</si>
  <si>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</si>
  <si>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</si>
  <si>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juin</t>
  </si>
  <si>
    <t>Plus de 35 ans</t>
  </si>
  <si>
    <t>Sainte-Adèle</t>
  </si>
  <si>
    <t>Frampton</t>
  </si>
  <si>
    <t>M. André Bélilse</t>
  </si>
  <si>
    <t>Plus de 40 ans</t>
  </si>
  <si>
    <t>RTIEÉ</t>
  </si>
  <si>
    <t>R-4227-2023</t>
  </si>
  <si>
    <t>Tout le dossier</t>
  </si>
  <si>
    <t>M. JC Deslauriers</t>
  </si>
  <si>
    <t>Québec</t>
  </si>
  <si>
    <t>M" JP Laflamme</t>
  </si>
  <si>
    <t>Lévis</t>
  </si>
  <si>
    <t>M. P Goulet ESQ</t>
  </si>
  <si>
    <t>M. J.Royer, analyste</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</si>
</sst>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3">
      <selection activeCell="A22" sqref="A2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197</v>
      </c>
      <c r="C5" s="152" t="s">
        <v>16</v>
      </c>
      <c r="D5" s="161" t="s">
        <v>198</v>
      </c>
      <c r="E5" s="4"/>
      <c r="F5" s="4"/>
      <c r="G5" s="4"/>
      <c r="H5" s="4"/>
      <c r="I5" s="4"/>
      <c r="J5" s="4"/>
      <c r="K5" s="4"/>
      <c r="L5" s="4"/>
      <c r="M5" s="4"/>
      <c r="N5" s="4"/>
      <c r="O5" s="4"/>
      <c r="P5" s="4"/>
    </row>
    <row r="6" spans="1:16" ht="18.75" customHeight="1">
      <c r="A6" s="153" t="s">
        <v>1</v>
      </c>
      <c r="B6" s="279" t="s">
        <v>196</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194</v>
      </c>
      <c r="B17" s="166" t="s">
        <v>195</v>
      </c>
      <c r="C17" s="166" t="s">
        <v>186</v>
      </c>
      <c r="D17" s="167" t="s">
        <v>193</v>
      </c>
      <c r="E17" s="4"/>
      <c r="F17" s="4"/>
      <c r="G17" s="4"/>
      <c r="H17" s="4"/>
      <c r="I17" s="4"/>
      <c r="J17" s="4"/>
      <c r="K17" s="4"/>
      <c r="L17" s="4"/>
      <c r="M17" s="4"/>
      <c r="N17" s="4"/>
      <c r="O17" s="4"/>
      <c r="P17" s="4"/>
    </row>
    <row r="18" spans="1:16" ht="27" customHeight="1">
      <c r="A18" s="168" t="s">
        <v>199</v>
      </c>
      <c r="B18" s="169" t="s">
        <v>195</v>
      </c>
      <c r="C18" s="169" t="s">
        <v>186</v>
      </c>
      <c r="D18" s="170" t="s">
        <v>192</v>
      </c>
      <c r="E18" s="4"/>
      <c r="F18" s="4"/>
      <c r="G18" s="4"/>
      <c r="H18" s="4"/>
      <c r="I18" s="4"/>
      <c r="J18" s="4"/>
      <c r="K18" s="4"/>
      <c r="L18" s="4"/>
      <c r="M18" s="4"/>
      <c r="N18" s="4"/>
      <c r="O18" s="4"/>
      <c r="P18" s="4"/>
    </row>
    <row r="19" spans="1:16" ht="27" customHeight="1">
      <c r="A19" s="168" t="s">
        <v>201</v>
      </c>
      <c r="B19" s="169" t="s">
        <v>195</v>
      </c>
      <c r="C19" s="169" t="s">
        <v>186</v>
      </c>
      <c r="D19" s="170" t="s">
        <v>200</v>
      </c>
      <c r="E19" s="4"/>
      <c r="F19" s="4"/>
      <c r="G19" s="4"/>
      <c r="H19" s="4"/>
      <c r="I19" s="4"/>
      <c r="J19" s="4"/>
      <c r="K19" s="4"/>
      <c r="L19" s="4"/>
      <c r="M19" s="4"/>
      <c r="N19" s="4"/>
      <c r="O19" s="4"/>
      <c r="P19" s="4"/>
    </row>
    <row r="20" spans="1:16" ht="27" customHeight="1">
      <c r="A20" s="171" t="s">
        <v>203</v>
      </c>
      <c r="B20" s="172" t="s">
        <v>191</v>
      </c>
      <c r="C20" s="172" t="s">
        <v>186</v>
      </c>
      <c r="D20" s="173" t="s">
        <v>187</v>
      </c>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t="s">
        <v>204</v>
      </c>
      <c r="B22" s="289" t="s">
        <v>17</v>
      </c>
      <c r="C22" s="289" t="s">
        <v>17</v>
      </c>
      <c r="D22" s="176" t="s">
        <v>202</v>
      </c>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23 juin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R-4227-2023</v>
      </c>
      <c r="C4" s="185" t="s">
        <v>16</v>
      </c>
      <c r="D4" s="106" t="str">
        <f>Identification!D5</f>
        <v>Tout le dossier</v>
      </c>
      <c r="E4" s="4"/>
      <c r="F4" s="4"/>
      <c r="G4" s="4"/>
      <c r="H4" s="4"/>
      <c r="I4" s="4"/>
      <c r="J4" s="4"/>
      <c r="K4" s="4"/>
      <c r="L4" s="4"/>
      <c r="M4" s="4"/>
      <c r="N4" s="4"/>
      <c r="O4" s="4"/>
      <c r="P4" s="4"/>
    </row>
    <row r="5" spans="1:16" ht="26.25" customHeight="1">
      <c r="A5" s="153" t="s">
        <v>1</v>
      </c>
      <c r="B5" s="296" t="str">
        <f>Identification!B6:D6</f>
        <v>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28</v>
      </c>
      <c r="C9" s="275">
        <f>Honoraires!D14</f>
        <v>0</v>
      </c>
      <c r="D9" s="107">
        <f>Honoraires!H14</f>
        <v>9657.9</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44.5</v>
      </c>
      <c r="C11" s="275">
        <f>Honoraires!D20</f>
        <v>0</v>
      </c>
      <c r="D11" s="107">
        <f>Honoraires!H20</f>
        <v>12099.63</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6</v>
      </c>
      <c r="C13" s="275">
        <f>Honoraires!D24</f>
        <v>0</v>
      </c>
      <c r="D13" s="107">
        <f>Honoraires!H24</f>
        <v>1655.64</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78.5</v>
      </c>
      <c r="C19" s="221">
        <f>C9+C11+C13+C15+C17</f>
        <v>0</v>
      </c>
      <c r="D19" s="222">
        <f>D9+D11+D13+D15+D17</f>
        <v>23413.17</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702.4</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702.4</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24115.57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23 juin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7">
      <selection activeCell="G19" sqref="G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R-4227-2023</v>
      </c>
      <c r="D4" s="361" t="s">
        <v>16</v>
      </c>
      <c r="E4" s="362"/>
      <c r="F4" s="356" t="str">
        <f>Identification!D5</f>
        <v>Tout le dossier</v>
      </c>
      <c r="G4" s="357"/>
      <c r="H4" s="358"/>
      <c r="I4" s="4"/>
      <c r="J4" s="4"/>
      <c r="K4" s="4"/>
      <c r="L4" s="4"/>
      <c r="M4" s="4"/>
      <c r="N4" s="4"/>
      <c r="O4" s="4"/>
      <c r="P4" s="4"/>
      <c r="Q4" s="4"/>
    </row>
    <row r="5" spans="1:17" ht="26.25" customHeight="1">
      <c r="A5" s="111" t="s">
        <v>1</v>
      </c>
      <c r="B5" s="112"/>
      <c r="C5" s="296" t="str">
        <f>Identification!B6</f>
        <v>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28</v>
      </c>
      <c r="D10" s="226"/>
      <c r="E10" s="227">
        <v>300</v>
      </c>
      <c r="F10" s="146">
        <f>ROUND(((D10*E10)+(C10*E10)),2)</f>
        <v>8400</v>
      </c>
      <c r="G10" s="233">
        <f>ROUNDUP(F10*0.05,2)+ROUNDUP(F10*0.09975,2)</f>
        <v>1257.9</v>
      </c>
      <c r="H10" s="143">
        <f>ROUND(F10+G10,2)</f>
        <v>9657.9</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28</v>
      </c>
      <c r="D14" s="135">
        <f>SUM(D10:D13)</f>
        <v>0</v>
      </c>
      <c r="E14" s="334"/>
      <c r="F14" s="136">
        <f>F10+F11+F12+F13</f>
        <v>8400</v>
      </c>
      <c r="G14" s="136">
        <f>G10+G11+G12+G13</f>
        <v>1257.9</v>
      </c>
      <c r="H14" s="137">
        <f>ROUND(F14+G14,2)</f>
        <v>9657.9</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Bélilse</v>
      </c>
      <c r="C16" s="226">
        <v>28</v>
      </c>
      <c r="D16" s="226"/>
      <c r="E16" s="227">
        <v>240</v>
      </c>
      <c r="F16" s="146">
        <f>ROUND(((D16*E16)+(C16*E16)),2)</f>
        <v>6720</v>
      </c>
      <c r="G16" s="233">
        <f>ROUNDUP(F16*0.05,2)+ROUNDUP(F16*0.09975,2)</f>
        <v>1006.32</v>
      </c>
      <c r="H16" s="143">
        <f>ROUND(F16+G16,2)</f>
        <v>7726.32</v>
      </c>
      <c r="I16" s="4"/>
      <c r="J16" s="4"/>
      <c r="K16" s="4"/>
      <c r="L16" s="4"/>
      <c r="M16" s="4"/>
      <c r="N16" s="4"/>
      <c r="O16" s="4"/>
      <c r="P16" s="4"/>
      <c r="Q16" s="4"/>
    </row>
    <row r="17" spans="1:17" ht="20.25" customHeight="1">
      <c r="A17" s="347"/>
      <c r="B17" s="127" t="str">
        <f>Identification!A18</f>
        <v>M. JC Deslauriers</v>
      </c>
      <c r="C17" s="228">
        <v>8</v>
      </c>
      <c r="D17" s="228"/>
      <c r="E17" s="229">
        <v>240</v>
      </c>
      <c r="F17" s="147">
        <f>ROUND(((D17*E17)+(C17*E17)),2)</f>
        <v>1920</v>
      </c>
      <c r="G17" s="233">
        <f>ROUNDUP(F17*0.05,2)+ROUNDUP(F17*0.09975,2)</f>
        <v>287.52</v>
      </c>
      <c r="H17" s="144">
        <f>ROUND(F17+G17,2)</f>
        <v>2207.52</v>
      </c>
      <c r="I17" s="4"/>
      <c r="J17" s="4"/>
      <c r="K17" s="4"/>
      <c r="L17" s="4"/>
      <c r="M17" s="4"/>
      <c r="N17" s="4"/>
      <c r="O17" s="4"/>
      <c r="P17" s="4"/>
      <c r="Q17" s="4"/>
    </row>
    <row r="18" spans="1:17" ht="20.25" customHeight="1">
      <c r="A18" s="347"/>
      <c r="B18" s="128" t="str">
        <f>Identification!A19</f>
        <v>M" JP Laflamme</v>
      </c>
      <c r="C18" s="228">
        <v>3.5</v>
      </c>
      <c r="D18" s="228"/>
      <c r="E18" s="229">
        <v>240</v>
      </c>
      <c r="F18" s="147">
        <f>ROUND(((D18*E18)+(C18*E18)),2)</f>
        <v>840</v>
      </c>
      <c r="G18" s="233">
        <f>ROUNDUP(F18*0.05,2)+ROUNDUP(F18*0.09975,2)</f>
        <v>125.79</v>
      </c>
      <c r="H18" s="144">
        <f>ROUND(F18+G18,2)</f>
        <v>965.79</v>
      </c>
      <c r="I18" s="4"/>
      <c r="J18" s="4"/>
      <c r="K18" s="4"/>
      <c r="L18" s="4"/>
      <c r="M18" s="4"/>
      <c r="N18" s="4"/>
      <c r="O18" s="4"/>
      <c r="P18" s="4"/>
      <c r="Q18" s="4"/>
    </row>
    <row r="19" spans="1:17" ht="20.25" customHeight="1">
      <c r="A19" s="347"/>
      <c r="B19" s="129" t="str">
        <f>Identification!A20</f>
        <v>M. P Goulet ESQ</v>
      </c>
      <c r="C19" s="230">
        <v>5</v>
      </c>
      <c r="D19" s="230"/>
      <c r="E19" s="231">
        <v>240</v>
      </c>
      <c r="F19" s="142">
        <f>ROUND(((D19*E19)+(C19*E19)),2)</f>
        <v>1200</v>
      </c>
      <c r="G19" s="233"/>
      <c r="H19" s="145">
        <f>ROUND(F19+G19,2)</f>
        <v>1200</v>
      </c>
      <c r="I19" s="4"/>
      <c r="J19" s="4"/>
      <c r="K19" s="4"/>
      <c r="L19" s="4"/>
      <c r="M19" s="4"/>
      <c r="N19" s="4"/>
      <c r="O19" s="4"/>
      <c r="P19" s="4"/>
      <c r="Q19" s="4"/>
    </row>
    <row r="20" spans="1:17" ht="20.25" customHeight="1">
      <c r="A20" s="348"/>
      <c r="B20" s="134" t="s">
        <v>18</v>
      </c>
      <c r="C20" s="135">
        <f>SUM(C16:C19)</f>
        <v>44.5</v>
      </c>
      <c r="D20" s="135">
        <f>SUM(D16:D19)</f>
        <v>0</v>
      </c>
      <c r="E20" s="334"/>
      <c r="F20" s="136">
        <f>F16+F17+F18+F19</f>
        <v>10680</v>
      </c>
      <c r="G20" s="136">
        <f>G16+G17+G18+G19</f>
        <v>1419.63</v>
      </c>
      <c r="H20" s="137">
        <f>ROUND(F20+G20,2)</f>
        <v>12099.63</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t="str">
        <f>Identification!A22</f>
        <v>M. J.Royer, analyste</v>
      </c>
      <c r="C22" s="226">
        <v>6</v>
      </c>
      <c r="D22" s="226"/>
      <c r="E22" s="227">
        <v>240</v>
      </c>
      <c r="F22" s="146">
        <f>ROUND(((D22*E22)+(C22*E22)),2)</f>
        <v>1440</v>
      </c>
      <c r="G22" s="233">
        <f>ROUNDUP(F22*0.05,2)+ROUNDUP(F22*0.09975,2)</f>
        <v>215.64</v>
      </c>
      <c r="H22" s="143">
        <f>ROUND(F22+G22,2)</f>
        <v>1655.64</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6</v>
      </c>
      <c r="D24" s="148">
        <f>SUM(D22:D23)</f>
        <v>0</v>
      </c>
      <c r="E24" s="334"/>
      <c r="F24" s="136">
        <f>F22+F23</f>
        <v>1440</v>
      </c>
      <c r="G24" s="136">
        <f>G22+G23</f>
        <v>215.64</v>
      </c>
      <c r="H24" s="137">
        <f>ROUND(F24+G24,2)</f>
        <v>1655.64</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20520</v>
      </c>
      <c r="G32" s="218">
        <f>G14+G20+G24+G28+G30</f>
        <v>2893.17</v>
      </c>
      <c r="H32" s="219">
        <f>H14+H20+H24+H28+H30</f>
        <v>23413.17</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23 juin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9">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R-4227-2023</v>
      </c>
      <c r="C4" s="365" t="s">
        <v>16</v>
      </c>
      <c r="D4" s="366"/>
      <c r="E4" s="367" t="str">
        <f>Identification!D5</f>
        <v>Tout le dossier</v>
      </c>
      <c r="F4" s="368"/>
      <c r="G4" s="4"/>
      <c r="H4" s="4"/>
      <c r="I4" s="4"/>
      <c r="J4" s="4"/>
      <c r="K4" s="4"/>
      <c r="L4" s="4"/>
      <c r="M4" s="4"/>
      <c r="N4" s="4"/>
      <c r="O4" s="4"/>
      <c r="P4" s="4"/>
    </row>
    <row r="5" spans="1:16" ht="26.25" customHeight="1">
      <c r="A5" s="8" t="s">
        <v>1</v>
      </c>
      <c r="B5" s="369" t="str">
        <f>Identification!B6:D6</f>
        <v>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23 juin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R-4227-2023</v>
      </c>
      <c r="D4" s="404" t="s">
        <v>16</v>
      </c>
      <c r="E4" s="405"/>
      <c r="F4" s="400" t="str">
        <f>Identification!D5</f>
        <v>Tout le dossier</v>
      </c>
      <c r="G4" s="401"/>
      <c r="H4" s="4"/>
      <c r="I4" s="4"/>
      <c r="J4" s="4"/>
      <c r="K4" s="4"/>
      <c r="L4" s="4"/>
      <c r="M4" s="4"/>
      <c r="N4" s="4"/>
      <c r="O4" s="4"/>
      <c r="P4" s="4"/>
    </row>
    <row r="5" spans="1:16" ht="26.25" customHeight="1">
      <c r="A5" s="392" t="s">
        <v>1</v>
      </c>
      <c r="B5" s="393"/>
      <c r="C5" s="394" t="str">
        <f>Identification!B6</f>
        <v>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23 juin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6">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R-4227-2023</v>
      </c>
      <c r="E2" s="416"/>
      <c r="F2" s="416"/>
      <c r="G2" s="416"/>
      <c r="H2" s="417"/>
      <c r="I2" s="417"/>
      <c r="J2" s="77"/>
      <c r="K2" s="83"/>
      <c r="L2" s="83"/>
      <c r="M2" s="83"/>
      <c r="N2" s="83"/>
      <c r="O2" s="83"/>
      <c r="P2" s="83"/>
    </row>
    <row r="3" spans="1:16" ht="21.75" customHeight="1">
      <c r="A3" s="74" t="s">
        <v>1</v>
      </c>
      <c r="B3" s="74"/>
      <c r="C3" s="84"/>
      <c r="D3" s="415" t="str">
        <f>Identification!B6</f>
        <v>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23</v>
      </c>
      <c r="C13" s="80" t="s">
        <v>132</v>
      </c>
      <c r="D13" s="96" t="s">
        <v>190</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23</v>
      </c>
      <c r="C27" s="80" t="s">
        <v>132</v>
      </c>
      <c r="D27" s="96" t="s">
        <v>190</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23 juin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du RTIEÉ</dc:title>
  <dc:subject/>
  <dc:creator>SÉ</dc:creator>
  <cp:keywords/>
  <dc:description/>
  <cp:lastModifiedBy>Utilisateur Windows</cp:lastModifiedBy>
  <cp:lastPrinted>2016-08-24T13:34:58Z</cp:lastPrinted>
  <dcterms:created xsi:type="dcterms:W3CDTF">2003-06-11T13:22:16Z</dcterms:created>
  <dcterms:modified xsi:type="dcterms:W3CDTF">2023-07-10T10:42:47Z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_dlc_Doc">
    <vt:lpwstr>W2HFWTQUJJY6-239490115-29</vt:lpwstr>
  </property>
  <property fmtid="{D5CDD505-2E9C-101B-9397-08002B2CF9AE}" pid="4" name="_dlc_DocIdItemGu">
    <vt:lpwstr>caf3c046-c7b0-4be8-92a7-fef4ace0aee5</vt:lpwstr>
  </property>
  <property fmtid="{D5CDD505-2E9C-101B-9397-08002B2CF9AE}" pid="5" name="_dlc_DocIdU">
    <vt:lpwstr>https://sde.regie-energie.qc.ca/1015/_layouts/15/DocIdRedir.aspx?ID=W2HFWTQUJJY6-239490115-29, W2HFWTQUJJY6-239490115-29</vt:lpwstr>
  </property>
</Properties>
</file>