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nergir.sharepoint.com/sites/RGTA-PropositionMesuresGSR/Preuve en rdaction/"/>
    </mc:Choice>
  </mc:AlternateContent>
  <xr:revisionPtr revIDLastSave="1" documentId="8_{46C06B6C-EF12-4772-B7CB-3116A29CFFF9}" xr6:coauthVersionLast="47" xr6:coauthVersionMax="47" xr10:uidLastSave="{D6CDE09B-DBC9-46ED-944A-5E9CB545EECF}"/>
  <bookViews>
    <workbookView xWindow="-28920" yWindow="-120" windowWidth="29040" windowHeight="15720" firstSheet="5" activeTab="6" xr2:uid="{8FCB29C0-1234-4CB6-BF7D-916B81163004}"/>
  </bookViews>
  <sheets>
    <sheet name="MAJ tableau 1" sheetId="12" r:id="rId1"/>
    <sheet name="T1 Injection" sheetId="2" r:id="rId2"/>
    <sheet name="T2 IC" sheetId="7" r:id="rId3"/>
    <sheet name="T3 UC trimestriels" sheetId="8" r:id="rId4"/>
    <sheet name="T4 UC rétroactifs" sheetId="10" r:id="rId5"/>
    <sheet name="T5 UC Total" sheetId="11" r:id="rId6"/>
    <sheet name="Tabl5-R-4320-2025-B-0009 CAVIAR" sheetId="16" r:id="rId7"/>
    <sheet name="Tableaux3-4_R4320-2025-B-0009" sheetId="13" r:id="rId8"/>
    <sheet name="Correspondance nom" sheetId="15"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1" l="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 i="7"/>
  <c r="X19" i="10"/>
  <c r="C17" i="13" l="1"/>
  <c r="C19" i="13" s="1"/>
  <c r="C9" i="13"/>
  <c r="C8" i="13"/>
  <c r="E7" i="13"/>
  <c r="F7" i="13"/>
  <c r="G7" i="13"/>
  <c r="G11" i="13" s="1"/>
  <c r="H7" i="13"/>
  <c r="H11" i="13" s="1"/>
  <c r="I7" i="13"/>
  <c r="I11" i="13" s="1"/>
  <c r="D7" i="13"/>
  <c r="D8" i="13" s="1"/>
  <c r="D11" i="13" l="1"/>
  <c r="D12" i="13" s="1"/>
  <c r="D9" i="13"/>
  <c r="E9" i="13"/>
  <c r="E11" i="13"/>
  <c r="E12" i="13" s="1"/>
  <c r="E8" i="13"/>
  <c r="F8" i="13"/>
  <c r="F11" i="13"/>
  <c r="F12" i="13" s="1"/>
  <c r="I13" i="13"/>
  <c r="I12" i="13"/>
  <c r="H13" i="13"/>
  <c r="H12" i="13"/>
  <c r="G12" i="13"/>
  <c r="G13" i="13"/>
  <c r="I9" i="13"/>
  <c r="I8" i="13"/>
  <c r="H9" i="13"/>
  <c r="H8" i="13"/>
  <c r="G9" i="13"/>
  <c r="G8" i="13"/>
  <c r="F9" i="13"/>
  <c r="C18" i="13"/>
  <c r="C11" i="13"/>
  <c r="E13" i="13" l="1"/>
  <c r="D13" i="13"/>
  <c r="F13" i="13"/>
  <c r="C13" i="13"/>
  <c r="C12" i="13"/>
  <c r="I5" i="10" l="1"/>
  <c r="I6" i="10"/>
  <c r="I7" i="10"/>
  <c r="I8" i="10"/>
  <c r="I9" i="10"/>
  <c r="I10" i="10"/>
  <c r="I11" i="10"/>
  <c r="I12" i="10"/>
  <c r="I13" i="10"/>
  <c r="I14" i="10"/>
  <c r="I16" i="10"/>
  <c r="I17" i="10"/>
  <c r="I18" i="10"/>
  <c r="I20" i="10"/>
  <c r="I22" i="10"/>
  <c r="I23" i="10"/>
  <c r="I24" i="10"/>
  <c r="I25" i="10"/>
  <c r="I26" i="10"/>
  <c r="I27" i="10"/>
  <c r="I28" i="10"/>
  <c r="I29" i="10"/>
  <c r="I30" i="10"/>
  <c r="I31" i="10"/>
  <c r="I32" i="10"/>
  <c r="I33" i="10"/>
  <c r="I34" i="10"/>
  <c r="I35" i="10"/>
  <c r="I36" i="10"/>
  <c r="I39" i="10"/>
  <c r="I4" i="10"/>
  <c r="N2" i="8" l="1"/>
  <c r="N2" i="7"/>
  <c r="N19" i="7" s="1"/>
  <c r="N19" i="8" s="1"/>
  <c r="E2" i="2"/>
  <c r="F2" i="2" s="1"/>
  <c r="G2" i="2" s="1"/>
  <c r="H2" i="2" s="1"/>
  <c r="I2" i="2" s="1"/>
  <c r="J2" i="2" s="1"/>
  <c r="K2" i="2" s="1"/>
  <c r="L2" i="2" s="1"/>
  <c r="M2" i="2" s="1"/>
  <c r="W2" i="7" s="1"/>
  <c r="AS2" i="2"/>
  <c r="Y2" i="10"/>
  <c r="Y19" i="10" s="1"/>
  <c r="BC2" i="8"/>
  <c r="BD2" i="8" s="1"/>
  <c r="BE2" i="8" s="1"/>
  <c r="BF2" i="8" s="1"/>
  <c r="BG2" i="8" s="1"/>
  <c r="BH2" i="8" s="1"/>
  <c r="E2" i="11"/>
  <c r="F2" i="11" s="1"/>
  <c r="G2" i="11" s="1"/>
  <c r="H2" i="11" s="1"/>
  <c r="I2" i="11" s="1"/>
  <c r="J2" i="11" s="1"/>
  <c r="F39" i="10"/>
  <c r="F36" i="10"/>
  <c r="F35" i="10"/>
  <c r="F34" i="10"/>
  <c r="F33" i="10"/>
  <c r="F32" i="10"/>
  <c r="F31" i="10"/>
  <c r="F30" i="10"/>
  <c r="F29" i="10"/>
  <c r="F28" i="10"/>
  <c r="F27" i="10"/>
  <c r="F26" i="10"/>
  <c r="F25" i="10"/>
  <c r="F24" i="10"/>
  <c r="F23" i="10"/>
  <c r="F22" i="10"/>
  <c r="F20" i="10"/>
  <c r="F18" i="10"/>
  <c r="F17" i="10"/>
  <c r="F16" i="10"/>
  <c r="F14" i="10"/>
  <c r="F13" i="10"/>
  <c r="F12" i="10"/>
  <c r="F11" i="10"/>
  <c r="F10" i="10"/>
  <c r="F9" i="10"/>
  <c r="F8" i="10"/>
  <c r="F7" i="10"/>
  <c r="F6" i="10"/>
  <c r="F5" i="10"/>
  <c r="F4" i="10"/>
  <c r="I39" i="8"/>
  <c r="H39" i="8"/>
  <c r="J39" i="8" s="1"/>
  <c r="D39" i="8"/>
  <c r="J38" i="8"/>
  <c r="I38" i="8"/>
  <c r="J37" i="8"/>
  <c r="I37" i="8"/>
  <c r="I36" i="8"/>
  <c r="H36" i="8"/>
  <c r="J36" i="8" s="1"/>
  <c r="D36" i="8"/>
  <c r="I35" i="8"/>
  <c r="H35" i="8"/>
  <c r="J35" i="8" s="1"/>
  <c r="D35" i="8"/>
  <c r="I34" i="8"/>
  <c r="H34" i="8"/>
  <c r="J34" i="8" s="1"/>
  <c r="D34" i="8"/>
  <c r="I33" i="8"/>
  <c r="H33" i="8"/>
  <c r="J33" i="8" s="1"/>
  <c r="D33" i="8"/>
  <c r="I32" i="8"/>
  <c r="H32" i="8"/>
  <c r="J32" i="8" s="1"/>
  <c r="D32" i="8"/>
  <c r="J31" i="8"/>
  <c r="I31" i="8"/>
  <c r="H31" i="8"/>
  <c r="D31" i="8"/>
  <c r="J30" i="8"/>
  <c r="I30" i="8"/>
  <c r="H30" i="8"/>
  <c r="D30" i="8"/>
  <c r="I29" i="8"/>
  <c r="H29" i="8"/>
  <c r="J29" i="8" s="1"/>
  <c r="D29" i="8"/>
  <c r="I28" i="8"/>
  <c r="H28" i="8"/>
  <c r="J28" i="8" s="1"/>
  <c r="D28" i="8"/>
  <c r="I27" i="8"/>
  <c r="H27" i="8"/>
  <c r="J27" i="8" s="1"/>
  <c r="D27" i="8"/>
  <c r="J26" i="8"/>
  <c r="I26" i="8"/>
  <c r="H26" i="8"/>
  <c r="D26" i="8"/>
  <c r="J25" i="8"/>
  <c r="I25" i="8"/>
  <c r="H25" i="8"/>
  <c r="D25" i="8"/>
  <c r="J24" i="8"/>
  <c r="I24" i="8"/>
  <c r="H24" i="8"/>
  <c r="D24" i="8"/>
  <c r="J23" i="8"/>
  <c r="I23" i="8"/>
  <c r="H23" i="8"/>
  <c r="D23" i="8"/>
  <c r="J22" i="8"/>
  <c r="I22" i="8"/>
  <c r="H22" i="8"/>
  <c r="D22" i="8"/>
  <c r="J21" i="8"/>
  <c r="I21" i="8"/>
  <c r="J20" i="8"/>
  <c r="I20" i="8"/>
  <c r="H20" i="8"/>
  <c r="D20" i="8"/>
  <c r="J18" i="8"/>
  <c r="I18" i="8"/>
  <c r="H18" i="8"/>
  <c r="D18" i="8"/>
  <c r="J17" i="8"/>
  <c r="I17" i="8"/>
  <c r="H17" i="8"/>
  <c r="D17" i="8"/>
  <c r="J16" i="8"/>
  <c r="I16" i="8"/>
  <c r="H16" i="8"/>
  <c r="D16" i="8"/>
  <c r="J15" i="8"/>
  <c r="I15" i="8"/>
  <c r="I14" i="8"/>
  <c r="H14" i="8"/>
  <c r="J14" i="8" s="1"/>
  <c r="D14" i="8"/>
  <c r="I13" i="8"/>
  <c r="H13" i="8"/>
  <c r="J13" i="8" s="1"/>
  <c r="D13" i="8"/>
  <c r="I12" i="8"/>
  <c r="H12" i="8"/>
  <c r="J12" i="8" s="1"/>
  <c r="D12" i="8"/>
  <c r="I11" i="8"/>
  <c r="H11" i="8"/>
  <c r="J11" i="8" s="1"/>
  <c r="D11" i="8"/>
  <c r="I10" i="8"/>
  <c r="H10" i="8"/>
  <c r="J10" i="8" s="1"/>
  <c r="D10" i="8"/>
  <c r="J9" i="8"/>
  <c r="I9" i="8"/>
  <c r="H9" i="8"/>
  <c r="D9" i="8"/>
  <c r="I8" i="8"/>
  <c r="H8" i="8"/>
  <c r="J8" i="8" s="1"/>
  <c r="D8" i="8"/>
  <c r="I7" i="8"/>
  <c r="H7" i="8"/>
  <c r="J7" i="8" s="1"/>
  <c r="D7" i="8"/>
  <c r="I6" i="8"/>
  <c r="H6" i="8"/>
  <c r="J6" i="8" s="1"/>
  <c r="D6" i="8"/>
  <c r="I5" i="8"/>
  <c r="H5" i="8"/>
  <c r="J5" i="8" s="1"/>
  <c r="D5" i="8"/>
  <c r="I4" i="8"/>
  <c r="H4" i="8"/>
  <c r="J4" i="8" s="1"/>
  <c r="D4" i="8"/>
  <c r="X2" i="8"/>
  <c r="W19" i="7" l="1"/>
  <c r="W19" i="8" s="1"/>
  <c r="V2" i="7"/>
  <c r="S2" i="7"/>
  <c r="O2" i="7"/>
  <c r="O2" i="8"/>
  <c r="U2" i="7"/>
  <c r="T2" i="7"/>
  <c r="R2" i="7"/>
  <c r="W2" i="8"/>
  <c r="Q2" i="7"/>
  <c r="V2" i="8"/>
  <c r="P2" i="7"/>
  <c r="U2" i="8"/>
  <c r="T2" i="8"/>
  <c r="S2" i="8"/>
  <c r="R2" i="8"/>
  <c r="Q2" i="8"/>
  <c r="P2" i="8"/>
  <c r="K8" i="10"/>
  <c r="Q8" i="10" s="1"/>
  <c r="P8" i="10"/>
  <c r="R8" i="10" s="1"/>
  <c r="K9" i="10"/>
  <c r="Q9" i="10" s="1"/>
  <c r="P9" i="10"/>
  <c r="R9" i="10" s="1"/>
  <c r="K10" i="10"/>
  <c r="Q10" i="10" s="1"/>
  <c r="P10" i="10"/>
  <c r="R10" i="10" s="1"/>
  <c r="K11" i="10"/>
  <c r="Q11" i="10" s="1"/>
  <c r="P11" i="10"/>
  <c r="R11" i="10" s="1"/>
  <c r="K25" i="10"/>
  <c r="Q25" i="10" s="1"/>
  <c r="P25" i="10"/>
  <c r="R25" i="10" s="1"/>
  <c r="K36" i="10"/>
  <c r="Q36" i="10" s="1"/>
  <c r="P36" i="10"/>
  <c r="R36" i="10" s="1"/>
  <c r="K23" i="10"/>
  <c r="Q23" i="10" s="1"/>
  <c r="P23" i="10"/>
  <c r="R23" i="10" s="1"/>
  <c r="K12" i="10"/>
  <c r="Q12" i="10" s="1"/>
  <c r="P12" i="10"/>
  <c r="R12" i="10" s="1"/>
  <c r="K26" i="10"/>
  <c r="Q26" i="10" s="1"/>
  <c r="P26" i="10"/>
  <c r="R26" i="10" s="1"/>
  <c r="K39" i="10"/>
  <c r="Q39" i="10" s="1"/>
  <c r="P39" i="10"/>
  <c r="R39" i="10" s="1"/>
  <c r="K24" i="10"/>
  <c r="Q24" i="10" s="1"/>
  <c r="P24" i="10"/>
  <c r="R24" i="10" s="1"/>
  <c r="K13" i="10"/>
  <c r="Q13" i="10" s="1"/>
  <c r="P13" i="10"/>
  <c r="R13" i="10" s="1"/>
  <c r="K27" i="10"/>
  <c r="Q27" i="10" s="1"/>
  <c r="P27" i="10"/>
  <c r="R27" i="10" s="1"/>
  <c r="K14" i="10"/>
  <c r="Q14" i="10" s="1"/>
  <c r="P14" i="10"/>
  <c r="R14" i="10" s="1"/>
  <c r="K28" i="10"/>
  <c r="Q28" i="10" s="1"/>
  <c r="P28" i="10"/>
  <c r="R28" i="10" s="1"/>
  <c r="K22" i="10"/>
  <c r="Q22" i="10" s="1"/>
  <c r="P22" i="10"/>
  <c r="R22" i="10" s="1"/>
  <c r="K29" i="10"/>
  <c r="Q29" i="10" s="1"/>
  <c r="P29" i="10"/>
  <c r="R29" i="10" s="1"/>
  <c r="K4" i="10"/>
  <c r="Q4" i="10" s="1"/>
  <c r="P4" i="10"/>
  <c r="R4" i="10" s="1"/>
  <c r="K16" i="10"/>
  <c r="Q16" i="10" s="1"/>
  <c r="P16" i="10"/>
  <c r="R16" i="10" s="1"/>
  <c r="K30" i="10"/>
  <c r="Q30" i="10" s="1"/>
  <c r="P30" i="10"/>
  <c r="R30" i="10" s="1"/>
  <c r="K17" i="10"/>
  <c r="Q17" i="10" s="1"/>
  <c r="P17" i="10"/>
  <c r="R17" i="10" s="1"/>
  <c r="K31" i="10"/>
  <c r="Q31" i="10" s="1"/>
  <c r="P31" i="10"/>
  <c r="R31" i="10" s="1"/>
  <c r="K18" i="10"/>
  <c r="Q18" i="10" s="1"/>
  <c r="P18" i="10"/>
  <c r="R18" i="10" s="1"/>
  <c r="K32" i="10"/>
  <c r="Q32" i="10" s="1"/>
  <c r="P32" i="10"/>
  <c r="R32" i="10" s="1"/>
  <c r="K5" i="10"/>
  <c r="Q5" i="10" s="1"/>
  <c r="P5" i="10"/>
  <c r="R5" i="10" s="1"/>
  <c r="K33" i="10"/>
  <c r="Q33" i="10" s="1"/>
  <c r="P33" i="10"/>
  <c r="R33" i="10" s="1"/>
  <c r="K6" i="10"/>
  <c r="Q6" i="10" s="1"/>
  <c r="P6" i="10"/>
  <c r="R6" i="10" s="1"/>
  <c r="K20" i="10"/>
  <c r="Q20" i="10" s="1"/>
  <c r="P20" i="10"/>
  <c r="R20" i="10" s="1"/>
  <c r="K34" i="10"/>
  <c r="Q34" i="10" s="1"/>
  <c r="P34" i="10"/>
  <c r="R34" i="10" s="1"/>
  <c r="K7" i="10"/>
  <c r="Q7" i="10" s="1"/>
  <c r="P7" i="10"/>
  <c r="R7" i="10" s="1"/>
  <c r="K35" i="10"/>
  <c r="Q35" i="10" s="1"/>
  <c r="P35" i="10"/>
  <c r="R35" i="10" s="1"/>
  <c r="K41" i="2"/>
  <c r="J41" i="2"/>
  <c r="H41" i="2"/>
  <c r="F41" i="2"/>
  <c r="G41" i="2"/>
  <c r="E41" i="2"/>
  <c r="I41" i="2"/>
  <c r="M41" i="2"/>
  <c r="L41" i="2"/>
  <c r="D41" i="2"/>
  <c r="AT2" i="2"/>
  <c r="Z2" i="10"/>
  <c r="Z19" i="10" s="1"/>
  <c r="O19" i="7" l="1"/>
  <c r="O19" i="8" s="1"/>
  <c r="S19" i="7"/>
  <c r="S19" i="8" s="1"/>
  <c r="P19" i="7"/>
  <c r="P19" i="8" s="1"/>
  <c r="Q19" i="7"/>
  <c r="Q19" i="8" s="1"/>
  <c r="R19" i="7"/>
  <c r="R19" i="8" s="1"/>
  <c r="T19" i="7"/>
  <c r="T19" i="8" s="1"/>
  <c r="V19" i="7"/>
  <c r="V19" i="8" s="1"/>
  <c r="U19" i="7"/>
  <c r="U19" i="8" s="1"/>
  <c r="J36" i="10"/>
  <c r="J8" i="10"/>
  <c r="J23" i="10"/>
  <c r="J33" i="10"/>
  <c r="Z37" i="10"/>
  <c r="J29" i="10"/>
  <c r="X29" i="10"/>
  <c r="J7" i="10"/>
  <c r="X34" i="10"/>
  <c r="J27" i="10"/>
  <c r="Y34" i="10"/>
  <c r="J34" i="10"/>
  <c r="Y28" i="10"/>
  <c r="J9" i="10"/>
  <c r="Y13" i="10"/>
  <c r="X13" i="10"/>
  <c r="J5" i="10"/>
  <c r="Z33" i="10"/>
  <c r="Y33" i="10"/>
  <c r="Y39" i="10"/>
  <c r="X33" i="10"/>
  <c r="X39" i="10"/>
  <c r="X5" i="10"/>
  <c r="J17" i="10"/>
  <c r="X31" i="10"/>
  <c r="Y31" i="10"/>
  <c r="X25" i="10"/>
  <c r="Z31" i="10"/>
  <c r="Y38" i="10"/>
  <c r="X10" i="10"/>
  <c r="J35" i="10"/>
  <c r="J24" i="10"/>
  <c r="Z15" i="10"/>
  <c r="X15" i="10"/>
  <c r="X23" i="10"/>
  <c r="J22" i="10"/>
  <c r="Z26" i="10"/>
  <c r="Z28" i="10"/>
  <c r="X36" i="10"/>
  <c r="J39" i="10"/>
  <c r="X28" i="10"/>
  <c r="Z36" i="10"/>
  <c r="J26" i="10"/>
  <c r="Z13" i="10"/>
  <c r="Z38" i="10"/>
  <c r="X12" i="10"/>
  <c r="Y32" i="10"/>
  <c r="Y15" i="10"/>
  <c r="Z12" i="10"/>
  <c r="X38" i="10"/>
  <c r="Z25" i="10"/>
  <c r="Z21" i="10"/>
  <c r="X16" i="10"/>
  <c r="Z32" i="10"/>
  <c r="Y20" i="10"/>
  <c r="X32" i="10"/>
  <c r="X17" i="10"/>
  <c r="Z35" i="10"/>
  <c r="Y14" i="10"/>
  <c r="Y25" i="10"/>
  <c r="Y21" i="10"/>
  <c r="X20" i="10"/>
  <c r="X35" i="10"/>
  <c r="X14" i="10"/>
  <c r="Z39" i="10"/>
  <c r="X22" i="10"/>
  <c r="Y12" i="10"/>
  <c r="X18" i="10"/>
  <c r="X30" i="10"/>
  <c r="Y35" i="10"/>
  <c r="X7" i="10"/>
  <c r="X21" i="10"/>
  <c r="J18" i="10"/>
  <c r="J32" i="10"/>
  <c r="X26" i="10"/>
  <c r="Z11" i="10"/>
  <c r="Y37" i="10"/>
  <c r="X9" i="10"/>
  <c r="J10" i="10"/>
  <c r="Z30" i="10"/>
  <c r="Z29" i="10"/>
  <c r="Z27" i="10"/>
  <c r="X11" i="10"/>
  <c r="X24" i="10"/>
  <c r="X37" i="10"/>
  <c r="J14" i="10"/>
  <c r="X6" i="10"/>
  <c r="Y30" i="10"/>
  <c r="Y29" i="10"/>
  <c r="X4" i="10"/>
  <c r="Y27" i="10"/>
  <c r="Y9" i="10"/>
  <c r="X8" i="10"/>
  <c r="Y26" i="10"/>
  <c r="J25" i="10"/>
  <c r="J28" i="10"/>
  <c r="J4" i="10"/>
  <c r="J16" i="10"/>
  <c r="Z34" i="10"/>
  <c r="X27" i="10"/>
  <c r="Y11" i="10"/>
  <c r="Y36" i="10"/>
  <c r="J12" i="10"/>
  <c r="J11" i="10"/>
  <c r="J6" i="10"/>
  <c r="J31" i="10"/>
  <c r="J20" i="10"/>
  <c r="J30" i="10"/>
  <c r="J13" i="10"/>
  <c r="AU2" i="2"/>
  <c r="AA2" i="10"/>
  <c r="AA19" i="10" s="1"/>
  <c r="AA10" i="10" l="1"/>
  <c r="AA29" i="10"/>
  <c r="AA23" i="10"/>
  <c r="AA8" i="10"/>
  <c r="AA6" i="10"/>
  <c r="AA4" i="10"/>
  <c r="AA21" i="10"/>
  <c r="AA24" i="10"/>
  <c r="AA7" i="10"/>
  <c r="AA18" i="10"/>
  <c r="AA36" i="10"/>
  <c r="AA34" i="10"/>
  <c r="AA13" i="10"/>
  <c r="AA39" i="10"/>
  <c r="AA38" i="10"/>
  <c r="AA33" i="10"/>
  <c r="AA5" i="10"/>
  <c r="AA35" i="10"/>
  <c r="AA15" i="10"/>
  <c r="AA22" i="10"/>
  <c r="AA32" i="10"/>
  <c r="AA37" i="10"/>
  <c r="AV2" i="2"/>
  <c r="AB2" i="10"/>
  <c r="AB19" i="10" s="1"/>
  <c r="AB8" i="10" l="1"/>
  <c r="AB37" i="10"/>
  <c r="AB5" i="10"/>
  <c r="AB6" i="10"/>
  <c r="AB10" i="10"/>
  <c r="AB4" i="10"/>
  <c r="AB18" i="10"/>
  <c r="AB9" i="10"/>
  <c r="AB13" i="10"/>
  <c r="AB15" i="10"/>
  <c r="AB23" i="10"/>
  <c r="AB24" i="10"/>
  <c r="AB7" i="10"/>
  <c r="AB38" i="10"/>
  <c r="AB39" i="10"/>
  <c r="AB14" i="10"/>
  <c r="AB17" i="10"/>
  <c r="AB22" i="10"/>
  <c r="AB21" i="10"/>
  <c r="AB20" i="10"/>
  <c r="AB16" i="10"/>
  <c r="AW2" i="2"/>
  <c r="AC2" i="10"/>
  <c r="AC19" i="10" s="1"/>
  <c r="AC31" i="10" l="1"/>
  <c r="AC18" i="10"/>
  <c r="AC16" i="10"/>
  <c r="AC26" i="10"/>
  <c r="AC8" i="10"/>
  <c r="AC24" i="10"/>
  <c r="AC27" i="10"/>
  <c r="AC30" i="10"/>
  <c r="AC11" i="10"/>
  <c r="AC6" i="10"/>
  <c r="AC37" i="10"/>
  <c r="AC9" i="10"/>
  <c r="AC4" i="10"/>
  <c r="AC22" i="10"/>
  <c r="AC20" i="10"/>
  <c r="AC23" i="10"/>
  <c r="AC7" i="10"/>
  <c r="AC38" i="10"/>
  <c r="AC5" i="10"/>
  <c r="AC25" i="10"/>
  <c r="AC14" i="10"/>
  <c r="AC17" i="10"/>
  <c r="AC10" i="10"/>
  <c r="AC28" i="10"/>
  <c r="AC21" i="10"/>
  <c r="AC12" i="10"/>
  <c r="AC15" i="10"/>
  <c r="AX2" i="2"/>
  <c r="AD2" i="10"/>
  <c r="AD19" i="10" s="1"/>
  <c r="AD28" i="10" l="1"/>
  <c r="AD30" i="10"/>
  <c r="AD34" i="10"/>
  <c r="AD37" i="10"/>
  <c r="AD11" i="10"/>
  <c r="AD26" i="10"/>
  <c r="AD5" i="10"/>
  <c r="AD21" i="10"/>
  <c r="AD16" i="10"/>
  <c r="AD9" i="10"/>
  <c r="AD18" i="10"/>
  <c r="AD7" i="10"/>
  <c r="AD4" i="10"/>
  <c r="AD29" i="10"/>
  <c r="AD6" i="10"/>
  <c r="AD36" i="10"/>
  <c r="AD12" i="10"/>
  <c r="AD8" i="10"/>
  <c r="AD24" i="10"/>
  <c r="AD27" i="10"/>
  <c r="AD31" i="10"/>
  <c r="AD15" i="10"/>
  <c r="AD38" i="10"/>
  <c r="AD22" i="10"/>
  <c r="AD10" i="10"/>
  <c r="AD33" i="10"/>
  <c r="AD35" i="10"/>
  <c r="AD20" i="10"/>
  <c r="AD32" i="10"/>
  <c r="AD23" i="10"/>
  <c r="AD25" i="10"/>
  <c r="AD14" i="10"/>
  <c r="AD17" i="10"/>
  <c r="K39" i="7" l="1"/>
  <c r="I39" i="7"/>
  <c r="L39" i="7" s="1"/>
  <c r="D39" i="7"/>
  <c r="L38" i="7"/>
  <c r="K38" i="7"/>
  <c r="L37" i="7"/>
  <c r="K37" i="7"/>
  <c r="K36" i="7"/>
  <c r="I36" i="7"/>
  <c r="L36" i="7" s="1"/>
  <c r="D36" i="7"/>
  <c r="K35" i="7"/>
  <c r="I35" i="7"/>
  <c r="L35" i="7" s="1"/>
  <c r="D35" i="7"/>
  <c r="K34" i="7"/>
  <c r="I34" i="7"/>
  <c r="L34" i="7" s="1"/>
  <c r="D34" i="7"/>
  <c r="I33" i="7"/>
  <c r="L33" i="7" s="1"/>
  <c r="D33" i="7"/>
  <c r="K33" i="7" s="1"/>
  <c r="K32" i="7"/>
  <c r="I32" i="7"/>
  <c r="L32" i="7" s="1"/>
  <c r="D32" i="7"/>
  <c r="L31" i="7"/>
  <c r="K31" i="7"/>
  <c r="I31" i="7"/>
  <c r="D31" i="7"/>
  <c r="L30" i="7"/>
  <c r="K30" i="7"/>
  <c r="I30" i="7"/>
  <c r="D30" i="7"/>
  <c r="K29" i="7"/>
  <c r="I29" i="7"/>
  <c r="L29" i="7" s="1"/>
  <c r="D29" i="7"/>
  <c r="K28" i="7"/>
  <c r="I28" i="7"/>
  <c r="L28" i="7" s="1"/>
  <c r="D28" i="7"/>
  <c r="K27" i="7"/>
  <c r="I27" i="7"/>
  <c r="L27" i="7" s="1"/>
  <c r="D27" i="7"/>
  <c r="L26" i="7"/>
  <c r="K26" i="7"/>
  <c r="I26" i="7"/>
  <c r="D26" i="7"/>
  <c r="L25" i="7"/>
  <c r="K25" i="7"/>
  <c r="I25" i="7"/>
  <c r="D25" i="7"/>
  <c r="L24" i="7"/>
  <c r="K24" i="7"/>
  <c r="I24" i="7"/>
  <c r="D24" i="7"/>
  <c r="L23" i="7"/>
  <c r="K23" i="7"/>
  <c r="I23" i="7"/>
  <c r="D23" i="7"/>
  <c r="L22" i="7"/>
  <c r="K22" i="7"/>
  <c r="I22" i="7"/>
  <c r="D22" i="7"/>
  <c r="L21" i="7"/>
  <c r="K21" i="7"/>
  <c r="L20" i="7"/>
  <c r="K20" i="7"/>
  <c r="I20" i="7"/>
  <c r="D20" i="7"/>
  <c r="L18" i="7"/>
  <c r="K18" i="7"/>
  <c r="I18" i="7"/>
  <c r="D18" i="7"/>
  <c r="L17" i="7"/>
  <c r="K17" i="7"/>
  <c r="I17" i="7"/>
  <c r="D17" i="7"/>
  <c r="L16" i="7"/>
  <c r="K16" i="7"/>
  <c r="I16" i="7"/>
  <c r="D16" i="7"/>
  <c r="L15" i="7"/>
  <c r="K15" i="7"/>
  <c r="K14" i="7"/>
  <c r="I14" i="7"/>
  <c r="L14" i="7" s="1"/>
  <c r="D14" i="7"/>
  <c r="K13" i="7"/>
  <c r="I13" i="7"/>
  <c r="L13" i="7" s="1"/>
  <c r="D13" i="7"/>
  <c r="K12" i="7"/>
  <c r="I12" i="7"/>
  <c r="L12" i="7" s="1"/>
  <c r="D12" i="7"/>
  <c r="K11" i="7"/>
  <c r="I11" i="7"/>
  <c r="L11" i="7" s="1"/>
  <c r="D11" i="7"/>
  <c r="K10" i="7"/>
  <c r="I10" i="7"/>
  <c r="L10" i="7" s="1"/>
  <c r="D10" i="7"/>
  <c r="L9" i="7"/>
  <c r="K9" i="7"/>
  <c r="I9" i="7"/>
  <c r="D9" i="7"/>
  <c r="K8" i="7"/>
  <c r="I8" i="7"/>
  <c r="L8" i="7" s="1"/>
  <c r="D8" i="7"/>
  <c r="K7" i="7"/>
  <c r="I7" i="7"/>
  <c r="L7" i="7" s="1"/>
  <c r="D7" i="7"/>
  <c r="K6" i="7"/>
  <c r="I6" i="7"/>
  <c r="L6" i="7" s="1"/>
  <c r="D6" i="7"/>
  <c r="K5" i="7"/>
  <c r="I5" i="7"/>
  <c r="L5" i="7" s="1"/>
  <c r="D5" i="7"/>
  <c r="K4" i="7"/>
  <c r="I4" i="7"/>
  <c r="L4" i="7" s="1"/>
  <c r="D4" i="7"/>
  <c r="X2" i="7"/>
  <c r="W18" i="7" l="1"/>
  <c r="U18" i="7"/>
  <c r="O18" i="7"/>
  <c r="S18" i="7"/>
  <c r="P18" i="7"/>
  <c r="Q18" i="7"/>
  <c r="R18" i="7"/>
  <c r="T18" i="7"/>
  <c r="V18" i="7"/>
  <c r="X18" i="7"/>
  <c r="X19" i="7"/>
  <c r="X19" i="8" s="1"/>
  <c r="V16" i="7"/>
  <c r="V16" i="8" s="1"/>
  <c r="N16" i="7"/>
  <c r="N16" i="8" s="1"/>
  <c r="W16" i="7"/>
  <c r="W16" i="8" s="1"/>
  <c r="O16" i="7"/>
  <c r="O16" i="8" s="1"/>
  <c r="S16" i="7"/>
  <c r="S16" i="8" s="1"/>
  <c r="P16" i="7"/>
  <c r="P16" i="8" s="1"/>
  <c r="R16" i="7"/>
  <c r="R16" i="8" s="1"/>
  <c r="Q16" i="7"/>
  <c r="Q16" i="8" s="1"/>
  <c r="U16" i="7"/>
  <c r="U16" i="8" s="1"/>
  <c r="T16" i="7"/>
  <c r="T16" i="8" s="1"/>
  <c r="S6" i="7"/>
  <c r="S6" i="8" s="1"/>
  <c r="N6" i="7"/>
  <c r="O6" i="7"/>
  <c r="O6" i="8" s="1"/>
  <c r="W6" i="7"/>
  <c r="W6" i="8" s="1"/>
  <c r="V6" i="7"/>
  <c r="V6" i="8" s="1"/>
  <c r="P6" i="7"/>
  <c r="P6" i="8" s="1"/>
  <c r="Q6" i="7"/>
  <c r="Q6" i="8" s="1"/>
  <c r="U6" i="7"/>
  <c r="U6" i="8" s="1"/>
  <c r="T6" i="7"/>
  <c r="T6" i="8" s="1"/>
  <c r="R6" i="7"/>
  <c r="R6" i="8" s="1"/>
  <c r="O22" i="7"/>
  <c r="O22" i="8" s="1"/>
  <c r="S22" i="7"/>
  <c r="S22" i="8" s="1"/>
  <c r="V22" i="7"/>
  <c r="V22" i="8" s="1"/>
  <c r="N22" i="7"/>
  <c r="N22" i="8" s="1"/>
  <c r="W22" i="7"/>
  <c r="W22" i="8" s="1"/>
  <c r="P22" i="7"/>
  <c r="P22" i="8" s="1"/>
  <c r="Q22" i="7"/>
  <c r="Q22" i="8" s="1"/>
  <c r="R22" i="7"/>
  <c r="R22" i="8" s="1"/>
  <c r="U22" i="7"/>
  <c r="U22" i="8" s="1"/>
  <c r="T22" i="7"/>
  <c r="T22" i="8" s="1"/>
  <c r="O26" i="7"/>
  <c r="O26" i="8" s="1"/>
  <c r="V26" i="7"/>
  <c r="V26" i="8" s="1"/>
  <c r="W26" i="7"/>
  <c r="W26" i="8" s="1"/>
  <c r="S26" i="7"/>
  <c r="S26" i="8" s="1"/>
  <c r="N26" i="7"/>
  <c r="N26" i="8" s="1"/>
  <c r="T26" i="7"/>
  <c r="T26" i="8" s="1"/>
  <c r="U26" i="7"/>
  <c r="U26" i="8" s="1"/>
  <c r="Q26" i="7"/>
  <c r="Q26" i="8" s="1"/>
  <c r="R26" i="7"/>
  <c r="R26" i="8" s="1"/>
  <c r="P26" i="7"/>
  <c r="P26" i="8" s="1"/>
  <c r="W36" i="7"/>
  <c r="W36" i="8" s="1"/>
  <c r="N36" i="7"/>
  <c r="N36" i="8" s="1"/>
  <c r="S36" i="7"/>
  <c r="S36" i="8" s="1"/>
  <c r="O36" i="7"/>
  <c r="O36" i="8" s="1"/>
  <c r="V36" i="7"/>
  <c r="V36" i="8" s="1"/>
  <c r="Q36" i="7"/>
  <c r="Q36" i="8" s="1"/>
  <c r="U36" i="7"/>
  <c r="U36" i="8" s="1"/>
  <c r="T36" i="7"/>
  <c r="T36" i="8" s="1"/>
  <c r="R36" i="7"/>
  <c r="R36" i="8" s="1"/>
  <c r="P36" i="7"/>
  <c r="P36" i="8" s="1"/>
  <c r="N31" i="7"/>
  <c r="N31" i="8" s="1"/>
  <c r="W31" i="7"/>
  <c r="W31" i="8" s="1"/>
  <c r="S31" i="7"/>
  <c r="S31" i="8" s="1"/>
  <c r="O31" i="7"/>
  <c r="O31" i="8" s="1"/>
  <c r="V31" i="7"/>
  <c r="V31" i="8" s="1"/>
  <c r="P31" i="7"/>
  <c r="P31" i="8" s="1"/>
  <c r="Q31" i="7"/>
  <c r="Q31" i="8" s="1"/>
  <c r="R31" i="7"/>
  <c r="R31" i="8" s="1"/>
  <c r="T31" i="7"/>
  <c r="T31" i="8" s="1"/>
  <c r="U31" i="7"/>
  <c r="U31" i="8" s="1"/>
  <c r="O4" i="7"/>
  <c r="O4" i="8" s="1"/>
  <c r="V4" i="7"/>
  <c r="V4" i="8" s="1"/>
  <c r="W4" i="7"/>
  <c r="W4" i="8" s="1"/>
  <c r="N4" i="7"/>
  <c r="S4" i="7"/>
  <c r="S4" i="8" s="1"/>
  <c r="T4" i="7"/>
  <c r="T4" i="8" s="1"/>
  <c r="U4" i="7"/>
  <c r="U4" i="8" s="1"/>
  <c r="R4" i="7"/>
  <c r="R4" i="8" s="1"/>
  <c r="P4" i="7"/>
  <c r="P4" i="8" s="1"/>
  <c r="Q4" i="7"/>
  <c r="Q4" i="8" s="1"/>
  <c r="O15" i="7"/>
  <c r="O15" i="8" s="1"/>
  <c r="S15" i="7"/>
  <c r="S15" i="8" s="1"/>
  <c r="V15" i="7"/>
  <c r="V15" i="8" s="1"/>
  <c r="W15" i="7"/>
  <c r="W15" i="8" s="1"/>
  <c r="N15" i="7"/>
  <c r="N15" i="8" s="1"/>
  <c r="R15" i="7"/>
  <c r="R15" i="8" s="1"/>
  <c r="P15" i="7"/>
  <c r="P15" i="8" s="1"/>
  <c r="T15" i="7"/>
  <c r="T15" i="8" s="1"/>
  <c r="Q15" i="7"/>
  <c r="Q15" i="8" s="1"/>
  <c r="U15" i="7"/>
  <c r="U15" i="8" s="1"/>
  <c r="W17" i="7"/>
  <c r="W17" i="8" s="1"/>
  <c r="S17" i="7"/>
  <c r="S17" i="8" s="1"/>
  <c r="V17" i="7"/>
  <c r="V17" i="8" s="1"/>
  <c r="N17" i="7"/>
  <c r="N17" i="8" s="1"/>
  <c r="O17" i="7"/>
  <c r="O17" i="8" s="1"/>
  <c r="R17" i="7"/>
  <c r="R17" i="8" s="1"/>
  <c r="P17" i="7"/>
  <c r="P17" i="8" s="1"/>
  <c r="Q17" i="7"/>
  <c r="Q17" i="8" s="1"/>
  <c r="T17" i="7"/>
  <c r="T17" i="8" s="1"/>
  <c r="U17" i="7"/>
  <c r="U17" i="8" s="1"/>
  <c r="O20" i="7"/>
  <c r="O20" i="8" s="1"/>
  <c r="S20" i="7"/>
  <c r="S20" i="8" s="1"/>
  <c r="W20" i="7"/>
  <c r="W20" i="8" s="1"/>
  <c r="V20" i="7"/>
  <c r="V20" i="8" s="1"/>
  <c r="N20" i="7"/>
  <c r="N20" i="8" s="1"/>
  <c r="R20" i="7"/>
  <c r="R20" i="8" s="1"/>
  <c r="T20" i="7"/>
  <c r="T20" i="8" s="1"/>
  <c r="P20" i="7"/>
  <c r="P20" i="8" s="1"/>
  <c r="Q20" i="7"/>
  <c r="Q20" i="8" s="1"/>
  <c r="U20" i="7"/>
  <c r="U20" i="8" s="1"/>
  <c r="W29" i="7"/>
  <c r="W29" i="8" s="1"/>
  <c r="O29" i="7"/>
  <c r="O29" i="8" s="1"/>
  <c r="S29" i="7"/>
  <c r="S29" i="8" s="1"/>
  <c r="N29" i="7"/>
  <c r="N29" i="8" s="1"/>
  <c r="V29" i="7"/>
  <c r="V29" i="8" s="1"/>
  <c r="R29" i="7"/>
  <c r="R29" i="8" s="1"/>
  <c r="P29" i="7"/>
  <c r="P29" i="8" s="1"/>
  <c r="Q29" i="7"/>
  <c r="Q29" i="8" s="1"/>
  <c r="U29" i="7"/>
  <c r="U29" i="8" s="1"/>
  <c r="T29" i="7"/>
  <c r="T29" i="8" s="1"/>
  <c r="S34" i="7"/>
  <c r="S34" i="8" s="1"/>
  <c r="W34" i="7"/>
  <c r="W34" i="8" s="1"/>
  <c r="V34" i="7"/>
  <c r="V34" i="8" s="1"/>
  <c r="N34" i="7"/>
  <c r="N34" i="8" s="1"/>
  <c r="O34" i="7"/>
  <c r="O34" i="8" s="1"/>
  <c r="R34" i="7"/>
  <c r="R34" i="8" s="1"/>
  <c r="U34" i="7"/>
  <c r="U34" i="8" s="1"/>
  <c r="T34" i="7"/>
  <c r="T34" i="8" s="1"/>
  <c r="P34" i="7"/>
  <c r="P34" i="8" s="1"/>
  <c r="Q34" i="7"/>
  <c r="Q34" i="8" s="1"/>
  <c r="N8" i="7"/>
  <c r="S8" i="7"/>
  <c r="S8" i="8" s="1"/>
  <c r="O8" i="7"/>
  <c r="O8" i="8" s="1"/>
  <c r="V8" i="7"/>
  <c r="V8" i="8" s="1"/>
  <c r="W8" i="7"/>
  <c r="W8" i="8" s="1"/>
  <c r="P8" i="7"/>
  <c r="P8" i="8" s="1"/>
  <c r="T8" i="7"/>
  <c r="T8" i="8" s="1"/>
  <c r="R8" i="7"/>
  <c r="R8" i="8" s="1"/>
  <c r="U8" i="7"/>
  <c r="U8" i="8" s="1"/>
  <c r="Q8" i="7"/>
  <c r="Q8" i="8" s="1"/>
  <c r="O11" i="7"/>
  <c r="O11" i="8" s="1"/>
  <c r="V11" i="7"/>
  <c r="V11" i="8" s="1"/>
  <c r="W11" i="7"/>
  <c r="W11" i="8" s="1"/>
  <c r="N11" i="7"/>
  <c r="S11" i="7"/>
  <c r="S11" i="8" s="1"/>
  <c r="T11" i="7"/>
  <c r="T11" i="8" s="1"/>
  <c r="P11" i="7"/>
  <c r="P11" i="8" s="1"/>
  <c r="U11" i="7"/>
  <c r="U11" i="8" s="1"/>
  <c r="R11" i="7"/>
  <c r="R11" i="8" s="1"/>
  <c r="Q11" i="7"/>
  <c r="Q11" i="8" s="1"/>
  <c r="W24" i="7"/>
  <c r="W24" i="8" s="1"/>
  <c r="S24" i="7"/>
  <c r="S24" i="8" s="1"/>
  <c r="N24" i="7"/>
  <c r="N24" i="8" s="1"/>
  <c r="V24" i="7"/>
  <c r="V24" i="8" s="1"/>
  <c r="O24" i="7"/>
  <c r="O24" i="8" s="1"/>
  <c r="P24" i="7"/>
  <c r="P24" i="8" s="1"/>
  <c r="Q24" i="7"/>
  <c r="Q24" i="8" s="1"/>
  <c r="U24" i="7"/>
  <c r="U24" i="8" s="1"/>
  <c r="R24" i="7"/>
  <c r="R24" i="8" s="1"/>
  <c r="T24" i="7"/>
  <c r="T24" i="8" s="1"/>
  <c r="W9" i="7"/>
  <c r="W9" i="8" s="1"/>
  <c r="V9" i="7"/>
  <c r="V9" i="8" s="1"/>
  <c r="N9" i="7"/>
  <c r="N9" i="8" s="1"/>
  <c r="S9" i="7"/>
  <c r="S9" i="8" s="1"/>
  <c r="O9" i="7"/>
  <c r="O9" i="8" s="1"/>
  <c r="P9" i="7"/>
  <c r="P9" i="8" s="1"/>
  <c r="T9" i="7"/>
  <c r="T9" i="8" s="1"/>
  <c r="R9" i="7"/>
  <c r="R9" i="8" s="1"/>
  <c r="U9" i="7"/>
  <c r="U9" i="8" s="1"/>
  <c r="Q9" i="7"/>
  <c r="Q9" i="8" s="1"/>
  <c r="N14" i="7"/>
  <c r="W14" i="7"/>
  <c r="W14" i="8" s="1"/>
  <c r="O14" i="7"/>
  <c r="O14" i="8" s="1"/>
  <c r="S14" i="7"/>
  <c r="S14" i="8" s="1"/>
  <c r="V14" i="7"/>
  <c r="V14" i="8" s="1"/>
  <c r="U14" i="7"/>
  <c r="U14" i="8" s="1"/>
  <c r="P14" i="7"/>
  <c r="P14" i="8" s="1"/>
  <c r="Q14" i="7"/>
  <c r="Q14" i="8" s="1"/>
  <c r="R14" i="7"/>
  <c r="R14" i="8" s="1"/>
  <c r="T14" i="7"/>
  <c r="T14" i="8" s="1"/>
  <c r="V37" i="7"/>
  <c r="V37" i="8" s="1"/>
  <c r="N37" i="7"/>
  <c r="N37" i="8" s="1"/>
  <c r="W37" i="7"/>
  <c r="W37" i="8" s="1"/>
  <c r="S37" i="7"/>
  <c r="S37" i="8" s="1"/>
  <c r="O37" i="7"/>
  <c r="O37" i="8" s="1"/>
  <c r="Q37" i="7"/>
  <c r="Q37" i="8" s="1"/>
  <c r="U37" i="7"/>
  <c r="U37" i="8" s="1"/>
  <c r="T37" i="7"/>
  <c r="T37" i="8" s="1"/>
  <c r="P37" i="7"/>
  <c r="P37" i="8" s="1"/>
  <c r="R37" i="7"/>
  <c r="R37" i="8" s="1"/>
  <c r="W7" i="7"/>
  <c r="W7" i="8" s="1"/>
  <c r="S7" i="7"/>
  <c r="S7" i="8" s="1"/>
  <c r="N7" i="7"/>
  <c r="V7" i="7"/>
  <c r="V7" i="8" s="1"/>
  <c r="O7" i="7"/>
  <c r="O7" i="8" s="1"/>
  <c r="P7" i="7"/>
  <c r="P7" i="8" s="1"/>
  <c r="Q7" i="7"/>
  <c r="Q7" i="8" s="1"/>
  <c r="R7" i="7"/>
  <c r="R7" i="8" s="1"/>
  <c r="U7" i="7"/>
  <c r="U7" i="8" s="1"/>
  <c r="T7" i="7"/>
  <c r="T7" i="8" s="1"/>
  <c r="O12" i="7"/>
  <c r="O12" i="8" s="1"/>
  <c r="W12" i="7"/>
  <c r="W12" i="8" s="1"/>
  <c r="S12" i="7"/>
  <c r="S12" i="8" s="1"/>
  <c r="N12" i="7"/>
  <c r="V12" i="7"/>
  <c r="V12" i="8" s="1"/>
  <c r="U12" i="7"/>
  <c r="U12" i="8" s="1"/>
  <c r="Q12" i="7"/>
  <c r="Q12" i="8" s="1"/>
  <c r="T12" i="7"/>
  <c r="T12" i="8" s="1"/>
  <c r="R12" i="7"/>
  <c r="R12" i="8" s="1"/>
  <c r="P12" i="7"/>
  <c r="P12" i="8" s="1"/>
  <c r="N38" i="7"/>
  <c r="N38" i="8" s="1"/>
  <c r="O38" i="7"/>
  <c r="O38" i="8" s="1"/>
  <c r="W38" i="7"/>
  <c r="W38" i="8" s="1"/>
  <c r="S38" i="7"/>
  <c r="S38" i="8" s="1"/>
  <c r="V38" i="7"/>
  <c r="V38" i="8" s="1"/>
  <c r="Q38" i="7"/>
  <c r="Q38" i="8" s="1"/>
  <c r="U38" i="7"/>
  <c r="U38" i="8" s="1"/>
  <c r="P38" i="7"/>
  <c r="P38" i="8" s="1"/>
  <c r="R38" i="7"/>
  <c r="R38" i="8" s="1"/>
  <c r="T38" i="7"/>
  <c r="T38" i="8" s="1"/>
  <c r="O25" i="7"/>
  <c r="O25" i="8" s="1"/>
  <c r="S25" i="7"/>
  <c r="S25" i="8" s="1"/>
  <c r="V25" i="7"/>
  <c r="V25" i="8" s="1"/>
  <c r="N25" i="7"/>
  <c r="N25" i="8" s="1"/>
  <c r="W25" i="7"/>
  <c r="W25" i="8" s="1"/>
  <c r="R25" i="7"/>
  <c r="R25" i="8" s="1"/>
  <c r="T25" i="7"/>
  <c r="T25" i="8" s="1"/>
  <c r="P25" i="7"/>
  <c r="P25" i="8" s="1"/>
  <c r="Q25" i="7"/>
  <c r="Q25" i="8" s="1"/>
  <c r="U25" i="7"/>
  <c r="U25" i="8" s="1"/>
  <c r="S27" i="7"/>
  <c r="S27" i="8" s="1"/>
  <c r="W27" i="7"/>
  <c r="W27" i="8" s="1"/>
  <c r="N27" i="7"/>
  <c r="V27" i="7"/>
  <c r="V27" i="8" s="1"/>
  <c r="O27" i="7"/>
  <c r="O27" i="8" s="1"/>
  <c r="R27" i="7"/>
  <c r="R27" i="8" s="1"/>
  <c r="Q27" i="7"/>
  <c r="Q27" i="8" s="1"/>
  <c r="T27" i="7"/>
  <c r="T27" i="8" s="1"/>
  <c r="P27" i="7"/>
  <c r="P27" i="8" s="1"/>
  <c r="U27" i="7"/>
  <c r="U27" i="8" s="1"/>
  <c r="N21" i="7"/>
  <c r="N21" i="8" s="1"/>
  <c r="O21" i="7"/>
  <c r="O21" i="8" s="1"/>
  <c r="V21" i="7"/>
  <c r="V21" i="8" s="1"/>
  <c r="W21" i="7"/>
  <c r="W21" i="8" s="1"/>
  <c r="S21" i="7"/>
  <c r="S21" i="8" s="1"/>
  <c r="U21" i="7"/>
  <c r="U21" i="8" s="1"/>
  <c r="P21" i="7"/>
  <c r="P21" i="8" s="1"/>
  <c r="Q21" i="7"/>
  <c r="Q21" i="8" s="1"/>
  <c r="T21" i="7"/>
  <c r="T21" i="8" s="1"/>
  <c r="R21" i="7"/>
  <c r="R21" i="8" s="1"/>
  <c r="S30" i="7"/>
  <c r="S30" i="8" s="1"/>
  <c r="V30" i="7"/>
  <c r="V30" i="8" s="1"/>
  <c r="N30" i="7"/>
  <c r="N30" i="8" s="1"/>
  <c r="O30" i="7"/>
  <c r="O30" i="8" s="1"/>
  <c r="W30" i="7"/>
  <c r="W30" i="8" s="1"/>
  <c r="U30" i="7"/>
  <c r="U30" i="8" s="1"/>
  <c r="P30" i="7"/>
  <c r="P30" i="8" s="1"/>
  <c r="Q30" i="7"/>
  <c r="Q30" i="8" s="1"/>
  <c r="T30" i="7"/>
  <c r="T30" i="8" s="1"/>
  <c r="R30" i="7"/>
  <c r="R30" i="8" s="1"/>
  <c r="O32" i="7"/>
  <c r="O32" i="8" s="1"/>
  <c r="N32" i="7"/>
  <c r="N32" i="8" s="1"/>
  <c r="S32" i="7"/>
  <c r="S32" i="8" s="1"/>
  <c r="V32" i="7"/>
  <c r="V32" i="8" s="1"/>
  <c r="W32" i="7"/>
  <c r="W32" i="8" s="1"/>
  <c r="Q32" i="7"/>
  <c r="Q32" i="8" s="1"/>
  <c r="R32" i="7"/>
  <c r="R32" i="8" s="1"/>
  <c r="P32" i="7"/>
  <c r="P32" i="8" s="1"/>
  <c r="T32" i="7"/>
  <c r="T32" i="8" s="1"/>
  <c r="U32" i="7"/>
  <c r="U32" i="8" s="1"/>
  <c r="W35" i="7"/>
  <c r="W35" i="8" s="1"/>
  <c r="V35" i="7"/>
  <c r="V35" i="8" s="1"/>
  <c r="S35" i="7"/>
  <c r="S35" i="8" s="1"/>
  <c r="O35" i="7"/>
  <c r="O35" i="8" s="1"/>
  <c r="N35" i="7"/>
  <c r="N35" i="8" s="1"/>
  <c r="T35" i="7"/>
  <c r="T35" i="8" s="1"/>
  <c r="U35" i="7"/>
  <c r="U35" i="8" s="1"/>
  <c r="R35" i="7"/>
  <c r="R35" i="8" s="1"/>
  <c r="P35" i="7"/>
  <c r="P35" i="8" s="1"/>
  <c r="Q35" i="7"/>
  <c r="Q35" i="8" s="1"/>
  <c r="V23" i="7"/>
  <c r="V23" i="8" s="1"/>
  <c r="N23" i="7"/>
  <c r="N23" i="8" s="1"/>
  <c r="O23" i="7"/>
  <c r="O23" i="8" s="1"/>
  <c r="W23" i="7"/>
  <c r="W23" i="8" s="1"/>
  <c r="S23" i="7"/>
  <c r="S23" i="8" s="1"/>
  <c r="U23" i="7"/>
  <c r="U23" i="8" s="1"/>
  <c r="P23" i="7"/>
  <c r="P23" i="8" s="1"/>
  <c r="Q23" i="7"/>
  <c r="Q23" i="8" s="1"/>
  <c r="R23" i="7"/>
  <c r="R23" i="8" s="1"/>
  <c r="T23" i="7"/>
  <c r="T23" i="8" s="1"/>
  <c r="S10" i="7"/>
  <c r="S10" i="8" s="1"/>
  <c r="V10" i="7"/>
  <c r="V10" i="8" s="1"/>
  <c r="N10" i="7"/>
  <c r="O10" i="7"/>
  <c r="O10" i="8" s="1"/>
  <c r="W10" i="7"/>
  <c r="W10" i="8" s="1"/>
  <c r="R10" i="7"/>
  <c r="R10" i="8" s="1"/>
  <c r="U10" i="7"/>
  <c r="U10" i="8" s="1"/>
  <c r="T10" i="7"/>
  <c r="T10" i="8" s="1"/>
  <c r="Q10" i="7"/>
  <c r="Q10" i="8" s="1"/>
  <c r="P10" i="7"/>
  <c r="P10" i="8" s="1"/>
  <c r="V13" i="7"/>
  <c r="V13" i="8" s="1"/>
  <c r="W13" i="7"/>
  <c r="W13" i="8" s="1"/>
  <c r="O13" i="7"/>
  <c r="O13" i="8" s="1"/>
  <c r="N13" i="7"/>
  <c r="N13" i="8" s="1"/>
  <c r="S13" i="7"/>
  <c r="S13" i="8" s="1"/>
  <c r="T13" i="7"/>
  <c r="T13" i="8" s="1"/>
  <c r="P13" i="7"/>
  <c r="P13" i="8" s="1"/>
  <c r="Q13" i="7"/>
  <c r="Q13" i="8" s="1"/>
  <c r="U13" i="7"/>
  <c r="U13" i="8" s="1"/>
  <c r="R13" i="7"/>
  <c r="R13" i="8" s="1"/>
  <c r="O18" i="8"/>
  <c r="S18" i="8"/>
  <c r="N18" i="7"/>
  <c r="N18" i="8" s="1"/>
  <c r="V18" i="8"/>
  <c r="W18" i="8"/>
  <c r="R18" i="8"/>
  <c r="T18" i="8"/>
  <c r="P18" i="8"/>
  <c r="U18" i="8"/>
  <c r="Q18" i="8"/>
  <c r="S33" i="7"/>
  <c r="S33" i="8" s="1"/>
  <c r="O33" i="7"/>
  <c r="O33" i="8" s="1"/>
  <c r="V33" i="7"/>
  <c r="V33" i="8" s="1"/>
  <c r="W33" i="7"/>
  <c r="W33" i="8" s="1"/>
  <c r="N33" i="7"/>
  <c r="N33" i="8" s="1"/>
  <c r="R33" i="7"/>
  <c r="R33" i="8" s="1"/>
  <c r="P33" i="7"/>
  <c r="P33" i="8" s="1"/>
  <c r="U33" i="7"/>
  <c r="U33" i="8" s="1"/>
  <c r="T33" i="7"/>
  <c r="T33" i="8" s="1"/>
  <c r="Q33" i="7"/>
  <c r="Q33" i="8" s="1"/>
  <c r="O5" i="7"/>
  <c r="O5" i="8" s="1"/>
  <c r="W5" i="7"/>
  <c r="W5" i="8" s="1"/>
  <c r="S5" i="7"/>
  <c r="S5" i="8" s="1"/>
  <c r="V5" i="7"/>
  <c r="V5" i="8" s="1"/>
  <c r="N5" i="7"/>
  <c r="Q5" i="7"/>
  <c r="Q5" i="8" s="1"/>
  <c r="U5" i="7"/>
  <c r="U5" i="8" s="1"/>
  <c r="R5" i="7"/>
  <c r="R5" i="8" s="1"/>
  <c r="T5" i="7"/>
  <c r="T5" i="8" s="1"/>
  <c r="P5" i="7"/>
  <c r="P5" i="8" s="1"/>
  <c r="W28" i="7"/>
  <c r="W28" i="8" s="1"/>
  <c r="V28" i="7"/>
  <c r="V28" i="8" s="1"/>
  <c r="N28" i="7"/>
  <c r="S28" i="7"/>
  <c r="S28" i="8" s="1"/>
  <c r="O28" i="7"/>
  <c r="O28" i="8" s="1"/>
  <c r="T28" i="7"/>
  <c r="T28" i="8" s="1"/>
  <c r="U28" i="7"/>
  <c r="U28" i="8" s="1"/>
  <c r="R28" i="7"/>
  <c r="R28" i="8" s="1"/>
  <c r="P28" i="7"/>
  <c r="P28" i="8" s="1"/>
  <c r="Q28" i="7"/>
  <c r="Q28" i="8" s="1"/>
  <c r="O39" i="7"/>
  <c r="O39" i="8" s="1"/>
  <c r="V39" i="7"/>
  <c r="V39" i="8" s="1"/>
  <c r="N39" i="7"/>
  <c r="N39" i="8" s="1"/>
  <c r="S39" i="7"/>
  <c r="S39" i="8" s="1"/>
  <c r="W39" i="7"/>
  <c r="W39" i="8" s="1"/>
  <c r="P39" i="7"/>
  <c r="P39" i="8" s="1"/>
  <c r="R39" i="7"/>
  <c r="R39" i="8" s="1"/>
  <c r="T39" i="7"/>
  <c r="T39" i="8" s="1"/>
  <c r="U39" i="7"/>
  <c r="U39" i="8" s="1"/>
  <c r="Q39" i="7"/>
  <c r="Q39" i="8" s="1"/>
  <c r="X11" i="7"/>
  <c r="X11" i="8" s="1"/>
  <c r="X25" i="7"/>
  <c r="X25" i="8" s="1"/>
  <c r="X15" i="7"/>
  <c r="X15" i="8" s="1"/>
  <c r="X30" i="7"/>
  <c r="X30" i="8" s="1"/>
  <c r="X16" i="7"/>
  <c r="X16" i="8" s="1"/>
  <c r="X31" i="7"/>
  <c r="X31" i="8" s="1"/>
  <c r="X17" i="7"/>
  <c r="X17" i="8" s="1"/>
  <c r="X32" i="7"/>
  <c r="X32" i="8" s="1"/>
  <c r="X18" i="8"/>
  <c r="X33" i="7"/>
  <c r="X33" i="8" s="1"/>
  <c r="X34" i="7"/>
  <c r="X34" i="8" s="1"/>
  <c r="X5" i="7"/>
  <c r="X5" i="8" s="1"/>
  <c r="X20" i="7"/>
  <c r="X20" i="8" s="1"/>
  <c r="X35" i="7"/>
  <c r="X35" i="8" s="1"/>
  <c r="X6" i="7"/>
  <c r="X6" i="8" s="1"/>
  <c r="X21" i="7"/>
  <c r="X21" i="8" s="1"/>
  <c r="X36" i="7"/>
  <c r="X36" i="8" s="1"/>
  <c r="X7" i="7"/>
  <c r="X7" i="8" s="1"/>
  <c r="X22" i="7"/>
  <c r="X22" i="8" s="1"/>
  <c r="X37" i="7"/>
  <c r="X37" i="8" s="1"/>
  <c r="X8" i="7"/>
  <c r="X8" i="8" s="1"/>
  <c r="X23" i="7"/>
  <c r="X23" i="8" s="1"/>
  <c r="X38" i="7"/>
  <c r="X38" i="8" s="1"/>
  <c r="X9" i="7"/>
  <c r="X9" i="8" s="1"/>
  <c r="X24" i="7"/>
  <c r="X24" i="8" s="1"/>
  <c r="X39" i="7"/>
  <c r="X39" i="8" s="1"/>
  <c r="X10" i="7"/>
  <c r="X10" i="8" s="1"/>
  <c r="X26" i="7"/>
  <c r="X26" i="8" s="1"/>
  <c r="X4" i="7"/>
  <c r="X4" i="8" s="1"/>
  <c r="X12" i="7"/>
  <c r="X12" i="8" s="1"/>
  <c r="X13" i="7"/>
  <c r="X13" i="8" s="1"/>
  <c r="X14" i="7"/>
  <c r="X14" i="8" s="1"/>
  <c r="X27" i="7"/>
  <c r="X27" i="8" s="1"/>
  <c r="X28" i="7"/>
  <c r="X28" i="8" s="1"/>
  <c r="X29" i="7"/>
  <c r="X29" i="8" s="1"/>
  <c r="N4" i="8" l="1"/>
  <c r="N27" i="8"/>
  <c r="N11" i="8"/>
  <c r="N7" i="8"/>
  <c r="N28" i="8"/>
  <c r="N5" i="8"/>
  <c r="P41" i="8"/>
  <c r="O41" i="8"/>
  <c r="N6" i="8"/>
  <c r="N10" i="8"/>
  <c r="N12" i="8"/>
  <c r="N14" i="8"/>
  <c r="N8" i="8"/>
  <c r="W41" i="8"/>
  <c r="Q41" i="8"/>
  <c r="R41" i="8"/>
  <c r="S41" i="8"/>
  <c r="V41" i="8"/>
  <c r="U41" i="8"/>
  <c r="T41" i="8"/>
  <c r="O2" i="2"/>
  <c r="N41" i="8" l="1"/>
  <c r="P2" i="2"/>
  <c r="Y2" i="8"/>
  <c r="Y2" i="7"/>
  <c r="Y19" i="7" l="1"/>
  <c r="Y19" i="8" s="1"/>
  <c r="Y18" i="7"/>
  <c r="Y18" i="8" s="1"/>
  <c r="N41" i="2"/>
  <c r="Y9" i="7"/>
  <c r="Y9" i="8" s="1"/>
  <c r="Y8" i="7"/>
  <c r="Y7" i="7"/>
  <c r="Y14" i="7"/>
  <c r="Y28" i="7"/>
  <c r="Y35" i="7"/>
  <c r="Y35" i="8" s="1"/>
  <c r="Y13" i="7"/>
  <c r="Y13" i="8" s="1"/>
  <c r="Y27" i="7"/>
  <c r="Y34" i="7"/>
  <c r="Y34" i="8" s="1"/>
  <c r="Y26" i="7"/>
  <c r="Y26" i="8" s="1"/>
  <c r="Y25" i="7"/>
  <c r="Y25" i="8" s="1"/>
  <c r="Y10" i="7"/>
  <c r="Y12" i="7"/>
  <c r="Y4" i="7"/>
  <c r="Y20" i="7"/>
  <c r="Y20" i="8" s="1"/>
  <c r="Y6" i="7"/>
  <c r="Y23" i="7"/>
  <c r="Y23" i="8" s="1"/>
  <c r="Y15" i="7"/>
  <c r="Y15" i="8" s="1"/>
  <c r="Y33" i="7"/>
  <c r="Y33" i="8" s="1"/>
  <c r="Y16" i="7"/>
  <c r="Y16" i="8" s="1"/>
  <c r="Y31" i="7"/>
  <c r="Y31" i="8" s="1"/>
  <c r="Y17" i="7"/>
  <c r="Y17" i="8" s="1"/>
  <c r="Y5" i="7"/>
  <c r="Y21" i="7"/>
  <c r="Y21" i="8" s="1"/>
  <c r="Y36" i="7"/>
  <c r="Y36" i="8" s="1"/>
  <c r="Y38" i="7"/>
  <c r="Y38" i="8" s="1"/>
  <c r="Y11" i="7"/>
  <c r="Y24" i="7"/>
  <c r="Y24" i="8" s="1"/>
  <c r="Y29" i="7"/>
  <c r="Y29" i="8" s="1"/>
  <c r="Y39" i="7"/>
  <c r="Y39" i="8" s="1"/>
  <c r="Y32" i="7"/>
  <c r="Y32" i="8" s="1"/>
  <c r="Y22" i="7"/>
  <c r="Y22" i="8" s="1"/>
  <c r="Y30" i="7"/>
  <c r="Y30" i="8" s="1"/>
  <c r="Y37" i="7"/>
  <c r="Y37" i="8" s="1"/>
  <c r="Q2" i="2"/>
  <c r="Z2" i="8"/>
  <c r="Z2" i="7"/>
  <c r="Z19" i="7" l="1"/>
  <c r="Z19" i="8" s="1"/>
  <c r="Z18" i="7"/>
  <c r="Z18" i="8" s="1"/>
  <c r="Y28" i="8"/>
  <c r="Y11" i="8"/>
  <c r="Y10" i="8"/>
  <c r="Y14" i="8"/>
  <c r="Y4" i="8"/>
  <c r="Y12" i="8"/>
  <c r="Y7" i="8"/>
  <c r="Y8" i="8"/>
  <c r="E7" i="12"/>
  <c r="Y6" i="8"/>
  <c r="Y27" i="8"/>
  <c r="Y5" i="8"/>
  <c r="O41" i="2"/>
  <c r="Z4" i="7"/>
  <c r="Z4" i="8" s="1"/>
  <c r="Z10" i="7"/>
  <c r="Z10" i="8" s="1"/>
  <c r="Z9" i="7"/>
  <c r="Z9" i="8" s="1"/>
  <c r="Z8" i="7"/>
  <c r="Z8" i="8" s="1"/>
  <c r="Z6" i="7"/>
  <c r="Z6" i="8" s="1"/>
  <c r="Z15" i="7"/>
  <c r="Z15" i="8" s="1"/>
  <c r="Z29" i="7"/>
  <c r="Z29" i="8" s="1"/>
  <c r="Z36" i="7"/>
  <c r="Z36" i="8" s="1"/>
  <c r="Z14" i="7"/>
  <c r="Z14" i="8" s="1"/>
  <c r="Z28" i="7"/>
  <c r="Z28" i="8" s="1"/>
  <c r="Z35" i="7"/>
  <c r="Z35" i="8" s="1"/>
  <c r="Z13" i="7"/>
  <c r="Z13" i="8" s="1"/>
  <c r="Z27" i="7"/>
  <c r="Z27" i="8" s="1"/>
  <c r="Z34" i="7"/>
  <c r="Z34" i="8" s="1"/>
  <c r="Z7" i="7"/>
  <c r="Z7" i="8" s="1"/>
  <c r="Z26" i="7"/>
  <c r="Z26" i="8" s="1"/>
  <c r="Z12" i="7"/>
  <c r="Z12" i="8" s="1"/>
  <c r="Z33" i="7"/>
  <c r="Z33" i="8" s="1"/>
  <c r="Z20" i="7"/>
  <c r="Z20" i="8" s="1"/>
  <c r="Z23" i="7"/>
  <c r="Z23" i="8" s="1"/>
  <c r="Z16" i="7"/>
  <c r="Z16" i="8" s="1"/>
  <c r="Z31" i="7"/>
  <c r="Z31" i="8" s="1"/>
  <c r="Z17" i="7"/>
  <c r="Z17" i="8" s="1"/>
  <c r="Z5" i="7"/>
  <c r="Z5" i="8" s="1"/>
  <c r="Z21" i="7"/>
  <c r="Z21" i="8" s="1"/>
  <c r="Z38" i="7"/>
  <c r="Z38" i="8" s="1"/>
  <c r="Z11" i="7"/>
  <c r="Z11" i="8" s="1"/>
  <c r="Z24" i="7"/>
  <c r="Z24" i="8" s="1"/>
  <c r="Z39" i="7"/>
  <c r="Z39" i="8" s="1"/>
  <c r="Z32" i="7"/>
  <c r="Z32" i="8" s="1"/>
  <c r="Z22" i="7"/>
  <c r="Z22" i="8" s="1"/>
  <c r="Z25" i="7"/>
  <c r="Z25" i="8" s="1"/>
  <c r="Z30" i="7"/>
  <c r="Z30" i="8" s="1"/>
  <c r="Z37" i="7"/>
  <c r="Z37" i="8" s="1"/>
  <c r="R2" i="2"/>
  <c r="AA2" i="8"/>
  <c r="AA2" i="7"/>
  <c r="AA19" i="7" l="1"/>
  <c r="AA19" i="8" s="1"/>
  <c r="AA18" i="7"/>
  <c r="AA18" i="8" s="1"/>
  <c r="D6" i="12"/>
  <c r="D3" i="12"/>
  <c r="D4" i="12"/>
  <c r="D5" i="12"/>
  <c r="E10" i="12"/>
  <c r="D7" i="12"/>
  <c r="D10" i="12"/>
  <c r="E11" i="12"/>
  <c r="E3" i="12"/>
  <c r="D11" i="12"/>
  <c r="E8" i="12"/>
  <c r="E13" i="12"/>
  <c r="D8" i="12"/>
  <c r="E4" i="12"/>
  <c r="D13" i="12"/>
  <c r="E9" i="12"/>
  <c r="E12" i="12"/>
  <c r="E5" i="12"/>
  <c r="E6" i="12"/>
  <c r="D9" i="12"/>
  <c r="D12" i="12"/>
  <c r="P41" i="2"/>
  <c r="AA5" i="7"/>
  <c r="AA5" i="8" s="1"/>
  <c r="AA11" i="7"/>
  <c r="AA11" i="8" s="1"/>
  <c r="AA10" i="7"/>
  <c r="AA10" i="8" s="1"/>
  <c r="AA9" i="7"/>
  <c r="AA9" i="8" s="1"/>
  <c r="AA16" i="7"/>
  <c r="AA16" i="8" s="1"/>
  <c r="AA30" i="7"/>
  <c r="AA30" i="8" s="1"/>
  <c r="AA37" i="7"/>
  <c r="AA37" i="8" s="1"/>
  <c r="AA6" i="7"/>
  <c r="AA6" i="8" s="1"/>
  <c r="AA15" i="7"/>
  <c r="AA15" i="8" s="1"/>
  <c r="AA29" i="7"/>
  <c r="AA29" i="8" s="1"/>
  <c r="AA36" i="7"/>
  <c r="AA36" i="8" s="1"/>
  <c r="AA14" i="7"/>
  <c r="AA14" i="8" s="1"/>
  <c r="AA28" i="7"/>
  <c r="AA28" i="8" s="1"/>
  <c r="AA35" i="7"/>
  <c r="AA35" i="8" s="1"/>
  <c r="AA13" i="7"/>
  <c r="AA13" i="8" s="1"/>
  <c r="AA27" i="7"/>
  <c r="AA27" i="8" s="1"/>
  <c r="AA7" i="7"/>
  <c r="AA7" i="8" s="1"/>
  <c r="AA12" i="7"/>
  <c r="AA12" i="8" s="1"/>
  <c r="AA8" i="7"/>
  <c r="AA8" i="8" s="1"/>
  <c r="AA20" i="7"/>
  <c r="AA20" i="8" s="1"/>
  <c r="AA23" i="7"/>
  <c r="AA23" i="8" s="1"/>
  <c r="AA26" i="7"/>
  <c r="AA26" i="8" s="1"/>
  <c r="AA34" i="7"/>
  <c r="AA34" i="8" s="1"/>
  <c r="AA31" i="7"/>
  <c r="AA31" i="8" s="1"/>
  <c r="AA17" i="7"/>
  <c r="AA17" i="8" s="1"/>
  <c r="AA21" i="7"/>
  <c r="AA21" i="8" s="1"/>
  <c r="AA38" i="7"/>
  <c r="AA38" i="8" s="1"/>
  <c r="AA24" i="7"/>
  <c r="AA24" i="8" s="1"/>
  <c r="AA4" i="7"/>
  <c r="AA4" i="8" s="1"/>
  <c r="AA39" i="7"/>
  <c r="AA39" i="8" s="1"/>
  <c r="AA25" i="7"/>
  <c r="AA25" i="8" s="1"/>
  <c r="AA32" i="7"/>
  <c r="AA32" i="8" s="1"/>
  <c r="AA22" i="7"/>
  <c r="AA22" i="8" s="1"/>
  <c r="AA33" i="7"/>
  <c r="AA33" i="8" s="1"/>
  <c r="Y41" i="8"/>
  <c r="X41" i="8"/>
  <c r="S2" i="2"/>
  <c r="AB2" i="8"/>
  <c r="AB2" i="7"/>
  <c r="AB19" i="7" l="1"/>
  <c r="AB19" i="8" s="1"/>
  <c r="AB18" i="7"/>
  <c r="E14" i="12"/>
  <c r="D14" i="12"/>
  <c r="Z41" i="8"/>
  <c r="Q41" i="2"/>
  <c r="T2" i="2"/>
  <c r="AC2" i="8"/>
  <c r="AC2" i="7"/>
  <c r="AB6" i="7"/>
  <c r="AB6" i="8" s="1"/>
  <c r="AB11" i="7"/>
  <c r="AB11" i="8" s="1"/>
  <c r="AB10" i="7"/>
  <c r="AB10" i="8" s="1"/>
  <c r="AB17" i="7"/>
  <c r="AB17" i="8" s="1"/>
  <c r="AB31" i="7"/>
  <c r="AB31" i="8" s="1"/>
  <c r="AB38" i="7"/>
  <c r="AB38" i="8" s="1"/>
  <c r="AB16" i="7"/>
  <c r="AB16" i="8" s="1"/>
  <c r="AB30" i="7"/>
  <c r="AB30" i="8" s="1"/>
  <c r="AB37" i="7"/>
  <c r="AB37" i="8" s="1"/>
  <c r="AB15" i="7"/>
  <c r="AB15" i="8" s="1"/>
  <c r="AB29" i="7"/>
  <c r="AB29" i="8" s="1"/>
  <c r="AB36" i="7"/>
  <c r="AB36" i="8" s="1"/>
  <c r="AB14" i="7"/>
  <c r="AB14" i="8" s="1"/>
  <c r="AB28" i="7"/>
  <c r="AB28" i="8" s="1"/>
  <c r="AB13" i="7"/>
  <c r="AB13" i="8" s="1"/>
  <c r="AB7" i="7"/>
  <c r="AB7" i="8" s="1"/>
  <c r="AB25" i="7"/>
  <c r="AB25" i="8" s="1"/>
  <c r="AB9" i="7"/>
  <c r="AB9" i="8" s="1"/>
  <c r="AB12" i="7"/>
  <c r="AB12" i="8" s="1"/>
  <c r="AB8" i="7"/>
  <c r="AB8" i="8" s="1"/>
  <c r="AB20" i="7"/>
  <c r="AB20" i="8" s="1"/>
  <c r="AB33" i="7"/>
  <c r="AB33" i="8" s="1"/>
  <c r="AB23" i="7"/>
  <c r="AB23" i="8" s="1"/>
  <c r="AB26" i="7"/>
  <c r="AB26" i="8" s="1"/>
  <c r="AB34" i="7"/>
  <c r="AB34" i="8" s="1"/>
  <c r="AB5" i="7"/>
  <c r="AB5" i="8" s="1"/>
  <c r="AB18" i="8"/>
  <c r="AB21" i="7"/>
  <c r="AB21" i="8" s="1"/>
  <c r="AB4" i="7"/>
  <c r="AB4" i="8" s="1"/>
  <c r="AB24" i="7"/>
  <c r="AB24" i="8" s="1"/>
  <c r="AB27" i="7"/>
  <c r="AB27" i="8" s="1"/>
  <c r="AB32" i="7"/>
  <c r="AB32" i="8" s="1"/>
  <c r="AB22" i="7"/>
  <c r="AB22" i="8" s="1"/>
  <c r="AB39" i="7"/>
  <c r="AB39" i="8" s="1"/>
  <c r="AB35" i="7"/>
  <c r="AB35" i="8" s="1"/>
  <c r="AC5" i="7" l="1"/>
  <c r="AC5" i="8" s="1"/>
  <c r="AC19" i="7"/>
  <c r="AC19" i="8" s="1"/>
  <c r="AC18" i="7"/>
  <c r="AA41" i="8"/>
  <c r="U2" i="2"/>
  <c r="AD2" i="8"/>
  <c r="AD2" i="7"/>
  <c r="R41" i="2"/>
  <c r="AC7" i="7"/>
  <c r="AC7" i="8" s="1"/>
  <c r="AC4" i="7"/>
  <c r="AC4" i="8" s="1"/>
  <c r="AC12" i="7"/>
  <c r="AC12" i="8" s="1"/>
  <c r="AC11" i="7"/>
  <c r="AC11" i="8" s="1"/>
  <c r="AC9" i="7"/>
  <c r="AC9" i="8" s="1"/>
  <c r="AC18" i="8"/>
  <c r="AC32" i="7"/>
  <c r="AC32" i="8" s="1"/>
  <c r="AC17" i="7"/>
  <c r="AC17" i="8" s="1"/>
  <c r="AC31" i="7"/>
  <c r="AC31" i="8" s="1"/>
  <c r="AC38" i="7"/>
  <c r="AC38" i="8" s="1"/>
  <c r="AC6" i="7"/>
  <c r="AC6" i="8" s="1"/>
  <c r="AC16" i="7"/>
  <c r="AC16" i="8" s="1"/>
  <c r="AC30" i="7"/>
  <c r="AC30" i="8" s="1"/>
  <c r="AC37" i="7"/>
  <c r="AC37" i="8" s="1"/>
  <c r="AC15" i="7"/>
  <c r="AC15" i="8" s="1"/>
  <c r="AC29" i="7"/>
  <c r="AC29" i="8" s="1"/>
  <c r="AC14" i="7"/>
  <c r="AC14" i="8" s="1"/>
  <c r="AC10" i="7"/>
  <c r="AC10" i="8" s="1"/>
  <c r="AC13" i="7"/>
  <c r="AC13" i="8" s="1"/>
  <c r="AC22" i="7"/>
  <c r="AC22" i="8" s="1"/>
  <c r="AC25" i="7"/>
  <c r="AC25" i="8" s="1"/>
  <c r="AC28" i="7"/>
  <c r="AC28" i="8" s="1"/>
  <c r="AC8" i="7"/>
  <c r="AC8" i="8" s="1"/>
  <c r="AC20" i="7"/>
  <c r="AC20" i="8" s="1"/>
  <c r="AC33" i="7"/>
  <c r="AC33" i="8" s="1"/>
  <c r="AC23" i="7"/>
  <c r="AC23" i="8" s="1"/>
  <c r="AC26" i="7"/>
  <c r="AC26" i="8" s="1"/>
  <c r="AC34" i="7"/>
  <c r="AC34" i="8" s="1"/>
  <c r="AC36" i="7"/>
  <c r="AC36" i="8" s="1"/>
  <c r="AC21" i="7"/>
  <c r="AC21" i="8" s="1"/>
  <c r="AC24" i="7"/>
  <c r="AC24" i="8" s="1"/>
  <c r="AC35" i="7"/>
  <c r="AC35" i="8" s="1"/>
  <c r="AC39" i="7"/>
  <c r="AC39" i="8" s="1"/>
  <c r="AC27" i="7"/>
  <c r="AC27" i="8" s="1"/>
  <c r="AD19" i="7" l="1"/>
  <c r="AD19" i="8" s="1"/>
  <c r="AD18" i="7"/>
  <c r="S41" i="2"/>
  <c r="AD8" i="7"/>
  <c r="AD8" i="8" s="1"/>
  <c r="AD5" i="7"/>
  <c r="AD5" i="8" s="1"/>
  <c r="AD12" i="7"/>
  <c r="AD12" i="8" s="1"/>
  <c r="AD39" i="7"/>
  <c r="AD39" i="8" s="1"/>
  <c r="AD9" i="7"/>
  <c r="AD9" i="8" s="1"/>
  <c r="AD18" i="8"/>
  <c r="AD32" i="7"/>
  <c r="AD32" i="8" s="1"/>
  <c r="AD17" i="7"/>
  <c r="AD17" i="8" s="1"/>
  <c r="AD31" i="7"/>
  <c r="AD31" i="8" s="1"/>
  <c r="AD38" i="7"/>
  <c r="AD38" i="8" s="1"/>
  <c r="AD6" i="7"/>
  <c r="AD6" i="8" s="1"/>
  <c r="AD16" i="7"/>
  <c r="AD16" i="8" s="1"/>
  <c r="AD30" i="7"/>
  <c r="AD30" i="8" s="1"/>
  <c r="AD15" i="7"/>
  <c r="AD15" i="8" s="1"/>
  <c r="AD14" i="7"/>
  <c r="AD14" i="8" s="1"/>
  <c r="AD7" i="7"/>
  <c r="AD7" i="8" s="1"/>
  <c r="AD10" i="7"/>
  <c r="AD10" i="8" s="1"/>
  <c r="AD13" i="7"/>
  <c r="AD13" i="8" s="1"/>
  <c r="AD35" i="7"/>
  <c r="AD35" i="8" s="1"/>
  <c r="AD37" i="7"/>
  <c r="AD37" i="8" s="1"/>
  <c r="AD22" i="7"/>
  <c r="AD22" i="8" s="1"/>
  <c r="AD25" i="7"/>
  <c r="AD25" i="8" s="1"/>
  <c r="AD28" i="7"/>
  <c r="AD28" i="8" s="1"/>
  <c r="AD20" i="7"/>
  <c r="AD20" i="8" s="1"/>
  <c r="AD33" i="7"/>
  <c r="AD33" i="8" s="1"/>
  <c r="AD23" i="7"/>
  <c r="AD23" i="8" s="1"/>
  <c r="AD26" i="7"/>
  <c r="AD26" i="8" s="1"/>
  <c r="AD34" i="7"/>
  <c r="AD34" i="8" s="1"/>
  <c r="AD36" i="7"/>
  <c r="AD36" i="8" s="1"/>
  <c r="AD11" i="7"/>
  <c r="AD11" i="8" s="1"/>
  <c r="AD29" i="7"/>
  <c r="AD29" i="8" s="1"/>
  <c r="AD21" i="7"/>
  <c r="AD21" i="8" s="1"/>
  <c r="AD4" i="7"/>
  <c r="AD4" i="8" s="1"/>
  <c r="AD27" i="7"/>
  <c r="AD27" i="8" s="1"/>
  <c r="AD24" i="7"/>
  <c r="AD24" i="8" s="1"/>
  <c r="V2" i="2"/>
  <c r="AE2" i="8"/>
  <c r="AE2" i="7"/>
  <c r="AE18" i="7" l="1"/>
  <c r="AE19" i="7"/>
  <c r="AE19" i="8" s="1"/>
  <c r="AB41" i="8"/>
  <c r="T41" i="2"/>
  <c r="W2" i="2"/>
  <c r="AF2" i="8"/>
  <c r="AF2" i="7"/>
  <c r="AE9" i="7"/>
  <c r="AE9" i="8" s="1"/>
  <c r="AE6" i="7"/>
  <c r="AE6" i="8" s="1"/>
  <c r="AE5" i="7"/>
  <c r="AE5" i="8" s="1"/>
  <c r="AE11" i="7"/>
  <c r="AE11" i="8" s="1"/>
  <c r="AE20" i="7"/>
  <c r="AE20" i="8" s="1"/>
  <c r="AE18" i="8"/>
  <c r="AE32" i="7"/>
  <c r="AE32" i="8" s="1"/>
  <c r="AE17" i="7"/>
  <c r="AE17" i="8" s="1"/>
  <c r="AE31" i="7"/>
  <c r="AE31" i="8" s="1"/>
  <c r="AE16" i="7"/>
  <c r="AE16" i="8" s="1"/>
  <c r="AE15" i="7"/>
  <c r="AE15" i="8" s="1"/>
  <c r="AE14" i="7"/>
  <c r="AE14" i="8" s="1"/>
  <c r="AE30" i="7"/>
  <c r="AE30" i="8" s="1"/>
  <c r="AE35" i="7"/>
  <c r="AE35" i="8" s="1"/>
  <c r="AE37" i="7"/>
  <c r="AE37" i="8" s="1"/>
  <c r="AE13" i="7"/>
  <c r="AE13" i="8" s="1"/>
  <c r="AE22" i="7"/>
  <c r="AE22" i="8" s="1"/>
  <c r="AE12" i="7"/>
  <c r="AE12" i="8" s="1"/>
  <c r="AE25" i="7"/>
  <c r="AE25" i="8" s="1"/>
  <c r="AE28" i="7"/>
  <c r="AE28" i="8" s="1"/>
  <c r="AE8" i="7"/>
  <c r="AE8" i="8" s="1"/>
  <c r="AE33" i="7"/>
  <c r="AE33" i="8" s="1"/>
  <c r="AE23" i="7"/>
  <c r="AE23" i="8" s="1"/>
  <c r="AE26" i="7"/>
  <c r="AE26" i="8" s="1"/>
  <c r="AE34" i="7"/>
  <c r="AE34" i="8" s="1"/>
  <c r="AE36" i="7"/>
  <c r="AE36" i="8" s="1"/>
  <c r="AE38" i="7"/>
  <c r="AE38" i="8" s="1"/>
  <c r="AE7" i="7"/>
  <c r="AE7" i="8" s="1"/>
  <c r="AE10" i="7"/>
  <c r="AE10" i="8" s="1"/>
  <c r="AE29" i="7"/>
  <c r="AE29" i="8" s="1"/>
  <c r="AE24" i="7"/>
  <c r="AE24" i="8" s="1"/>
  <c r="AE27" i="7"/>
  <c r="AE27" i="8" s="1"/>
  <c r="AE4" i="7"/>
  <c r="AE4" i="8" s="1"/>
  <c r="AE39" i="7"/>
  <c r="AE39" i="8" s="1"/>
  <c r="AE21" i="7"/>
  <c r="AE21" i="8" s="1"/>
  <c r="AF18" i="7" l="1"/>
  <c r="AF19" i="7"/>
  <c r="AF19" i="8" s="1"/>
  <c r="AC41" i="8"/>
  <c r="AF7" i="7"/>
  <c r="AF7" i="8" s="1"/>
  <c r="AF21" i="7"/>
  <c r="AF21" i="8" s="1"/>
  <c r="AF33" i="7"/>
  <c r="AF33" i="8" s="1"/>
  <c r="AF5" i="7"/>
  <c r="AF5" i="8" s="1"/>
  <c r="AF11" i="7"/>
  <c r="AF11" i="8" s="1"/>
  <c r="AF20" i="7"/>
  <c r="AF20" i="8" s="1"/>
  <c r="AF9" i="7"/>
  <c r="AF9" i="8" s="1"/>
  <c r="AF18" i="8"/>
  <c r="AF6" i="7"/>
  <c r="AF6" i="8" s="1"/>
  <c r="AF17" i="7"/>
  <c r="AF17" i="8" s="1"/>
  <c r="AF16" i="7"/>
  <c r="AF16" i="8" s="1"/>
  <c r="AF4" i="7"/>
  <c r="AF4" i="8" s="1"/>
  <c r="AF27" i="7"/>
  <c r="AF27" i="8" s="1"/>
  <c r="AF39" i="7"/>
  <c r="AF39" i="8" s="1"/>
  <c r="AF30" i="7"/>
  <c r="AF30" i="8" s="1"/>
  <c r="AF14" i="7"/>
  <c r="AF14" i="8" s="1"/>
  <c r="AF35" i="7"/>
  <c r="AF35" i="8" s="1"/>
  <c r="AF37" i="7"/>
  <c r="AF37" i="8" s="1"/>
  <c r="AF13" i="7"/>
  <c r="AF13" i="8" s="1"/>
  <c r="AF15" i="7"/>
  <c r="AF15" i="8" s="1"/>
  <c r="AF22" i="7"/>
  <c r="AF22" i="8" s="1"/>
  <c r="AF12" i="7"/>
  <c r="AF12" i="8" s="1"/>
  <c r="AF25" i="7"/>
  <c r="AF25" i="8" s="1"/>
  <c r="AF28" i="7"/>
  <c r="AF28" i="8" s="1"/>
  <c r="AF8" i="7"/>
  <c r="AF8" i="8" s="1"/>
  <c r="AF31" i="7"/>
  <c r="AF31" i="8" s="1"/>
  <c r="AF23" i="7"/>
  <c r="AF23" i="8" s="1"/>
  <c r="AF26" i="7"/>
  <c r="AF26" i="8" s="1"/>
  <c r="AF34" i="7"/>
  <c r="AF34" i="8" s="1"/>
  <c r="AF36" i="7"/>
  <c r="AF36" i="8" s="1"/>
  <c r="AF38" i="7"/>
  <c r="AF38" i="8" s="1"/>
  <c r="AF10" i="7"/>
  <c r="AF10" i="8" s="1"/>
  <c r="AF29" i="7"/>
  <c r="AF29" i="8" s="1"/>
  <c r="AF32" i="7"/>
  <c r="AF32" i="8" s="1"/>
  <c r="AF24" i="7"/>
  <c r="AF24" i="8" s="1"/>
  <c r="X2" i="2"/>
  <c r="AG2" i="8"/>
  <c r="AG2" i="7"/>
  <c r="U41" i="2"/>
  <c r="AG18" i="7" l="1"/>
  <c r="AG19" i="7"/>
  <c r="AG19" i="8" s="1"/>
  <c r="AG22" i="7"/>
  <c r="AG22" i="8" s="1"/>
  <c r="AG21" i="7"/>
  <c r="AG21" i="8" s="1"/>
  <c r="AG33" i="7"/>
  <c r="AG33" i="8" s="1"/>
  <c r="AG5" i="7"/>
  <c r="AG5" i="8" s="1"/>
  <c r="AG11" i="7"/>
  <c r="AG11" i="8" s="1"/>
  <c r="AG20" i="7"/>
  <c r="AG20" i="8" s="1"/>
  <c r="AG9" i="7"/>
  <c r="AG9" i="8" s="1"/>
  <c r="AG18" i="8"/>
  <c r="AG6" i="7"/>
  <c r="AG6" i="8" s="1"/>
  <c r="AG17" i="7"/>
  <c r="AG17" i="8" s="1"/>
  <c r="AG24" i="7"/>
  <c r="AG24" i="8" s="1"/>
  <c r="AG32" i="7"/>
  <c r="AG32" i="8" s="1"/>
  <c r="AG4" i="7"/>
  <c r="AG4" i="8" s="1"/>
  <c r="AG27" i="7"/>
  <c r="AG27" i="8" s="1"/>
  <c r="AG39" i="7"/>
  <c r="AG39" i="8" s="1"/>
  <c r="AG30" i="7"/>
  <c r="AG30" i="8" s="1"/>
  <c r="AG14" i="7"/>
  <c r="AG14" i="8" s="1"/>
  <c r="AG35" i="7"/>
  <c r="AG35" i="8" s="1"/>
  <c r="AG37" i="7"/>
  <c r="AG37" i="8" s="1"/>
  <c r="AG13" i="7"/>
  <c r="AG13" i="8" s="1"/>
  <c r="AG15" i="7"/>
  <c r="AG15" i="8" s="1"/>
  <c r="AG12" i="7"/>
  <c r="AG12" i="8" s="1"/>
  <c r="AG16" i="7"/>
  <c r="AG16" i="8" s="1"/>
  <c r="AG25" i="7"/>
  <c r="AG25" i="8" s="1"/>
  <c r="AG28" i="7"/>
  <c r="AG28" i="8" s="1"/>
  <c r="AG8" i="7"/>
  <c r="AG8" i="8" s="1"/>
  <c r="AG31" i="7"/>
  <c r="AG31" i="8" s="1"/>
  <c r="AG23" i="7"/>
  <c r="AG23" i="8" s="1"/>
  <c r="AG10" i="7"/>
  <c r="AG10" i="8" s="1"/>
  <c r="AG7" i="7"/>
  <c r="AG7" i="8" s="1"/>
  <c r="AG26" i="7"/>
  <c r="AG26" i="8" s="1"/>
  <c r="AG34" i="7"/>
  <c r="AG34" i="8" s="1"/>
  <c r="AG36" i="7"/>
  <c r="AG36" i="8" s="1"/>
  <c r="AG38" i="7"/>
  <c r="AG38" i="8" s="1"/>
  <c r="AG29" i="7"/>
  <c r="AG29" i="8" s="1"/>
  <c r="V41" i="2"/>
  <c r="Y2" i="2"/>
  <c r="AH2" i="8"/>
  <c r="AH2" i="7"/>
  <c r="AD41" i="8"/>
  <c r="AH18" i="7" l="1"/>
  <c r="AH19" i="7"/>
  <c r="AH19" i="8" s="1"/>
  <c r="AE41" i="8"/>
  <c r="AH4" i="7"/>
  <c r="AH4" i="8" s="1"/>
  <c r="AH23" i="7"/>
  <c r="AH23" i="8" s="1"/>
  <c r="AH22" i="7"/>
  <c r="AH22" i="8" s="1"/>
  <c r="AH21" i="7"/>
  <c r="AH21" i="8" s="1"/>
  <c r="AH33" i="7"/>
  <c r="AH33" i="8" s="1"/>
  <c r="AH5" i="7"/>
  <c r="AH5" i="8" s="1"/>
  <c r="AH11" i="7"/>
  <c r="AH11" i="8" s="1"/>
  <c r="AH20" i="7"/>
  <c r="AH20" i="8" s="1"/>
  <c r="AH9" i="7"/>
  <c r="AH9" i="8" s="1"/>
  <c r="AH6" i="7"/>
  <c r="AH6" i="8" s="1"/>
  <c r="AH24" i="7"/>
  <c r="AH24" i="8" s="1"/>
  <c r="AH32" i="7"/>
  <c r="AH32" i="8" s="1"/>
  <c r="AH27" i="7"/>
  <c r="AH27" i="8" s="1"/>
  <c r="AH39" i="7"/>
  <c r="AH39" i="8" s="1"/>
  <c r="AH30" i="7"/>
  <c r="AH30" i="8" s="1"/>
  <c r="AH14" i="7"/>
  <c r="AH14" i="8" s="1"/>
  <c r="AH35" i="7"/>
  <c r="AH35" i="8" s="1"/>
  <c r="AH37" i="7"/>
  <c r="AH37" i="8" s="1"/>
  <c r="AH13" i="7"/>
  <c r="AH13" i="8" s="1"/>
  <c r="AH15" i="7"/>
  <c r="AH15" i="8" s="1"/>
  <c r="AH12" i="7"/>
  <c r="AH12" i="8" s="1"/>
  <c r="AH16" i="7"/>
  <c r="AH16" i="8" s="1"/>
  <c r="AH25" i="7"/>
  <c r="AH25" i="8" s="1"/>
  <c r="AH17" i="7"/>
  <c r="AH17" i="8" s="1"/>
  <c r="AH28" i="7"/>
  <c r="AH28" i="8" s="1"/>
  <c r="AH8" i="7"/>
  <c r="AH8" i="8" s="1"/>
  <c r="AH31" i="7"/>
  <c r="AH31" i="8" s="1"/>
  <c r="AH18" i="8"/>
  <c r="AH7" i="7"/>
  <c r="AH7" i="8" s="1"/>
  <c r="AH29" i="7"/>
  <c r="AH29" i="8" s="1"/>
  <c r="AH26" i="7"/>
  <c r="AH26" i="8" s="1"/>
  <c r="AH36" i="7"/>
  <c r="AH36" i="8" s="1"/>
  <c r="AH34" i="7"/>
  <c r="AH34" i="8" s="1"/>
  <c r="AH38" i="7"/>
  <c r="AH38" i="8" s="1"/>
  <c r="AH10" i="7"/>
  <c r="AH10" i="8" s="1"/>
  <c r="Z2" i="2"/>
  <c r="AI2" i="8"/>
  <c r="AI2" i="7"/>
  <c r="W41" i="2"/>
  <c r="AI18" i="7" l="1"/>
  <c r="AI19" i="7"/>
  <c r="AI19" i="8" s="1"/>
  <c r="AF41" i="8"/>
  <c r="AI5" i="7"/>
  <c r="AI5" i="8" s="1"/>
  <c r="AI4" i="7"/>
  <c r="AI4" i="8" s="1"/>
  <c r="AI8" i="7"/>
  <c r="AI8" i="8" s="1"/>
  <c r="AI24" i="7"/>
  <c r="AI24" i="8" s="1"/>
  <c r="AI23" i="7"/>
  <c r="AI23" i="8" s="1"/>
  <c r="AI22" i="7"/>
  <c r="AI22" i="8" s="1"/>
  <c r="AI21" i="7"/>
  <c r="AI21" i="8" s="1"/>
  <c r="AI11" i="7"/>
  <c r="AI11" i="8" s="1"/>
  <c r="AI9" i="7"/>
  <c r="AI9" i="8" s="1"/>
  <c r="AI6" i="7"/>
  <c r="AI6" i="8" s="1"/>
  <c r="AI32" i="7"/>
  <c r="AI32" i="8" s="1"/>
  <c r="AI27" i="7"/>
  <c r="AI27" i="8" s="1"/>
  <c r="AI39" i="7"/>
  <c r="AI39" i="8" s="1"/>
  <c r="AI30" i="7"/>
  <c r="AI30" i="8" s="1"/>
  <c r="AI14" i="7"/>
  <c r="AI14" i="8" s="1"/>
  <c r="AI35" i="7"/>
  <c r="AI35" i="8" s="1"/>
  <c r="AI37" i="7"/>
  <c r="AI37" i="8" s="1"/>
  <c r="AI13" i="7"/>
  <c r="AI13" i="8" s="1"/>
  <c r="AI15" i="7"/>
  <c r="AI15" i="8" s="1"/>
  <c r="AI20" i="7"/>
  <c r="AI20" i="8" s="1"/>
  <c r="AI12" i="7"/>
  <c r="AI12" i="8" s="1"/>
  <c r="AI16" i="7"/>
  <c r="AI16" i="8" s="1"/>
  <c r="AI25" i="7"/>
  <c r="AI25" i="8" s="1"/>
  <c r="AI33" i="7"/>
  <c r="AI33" i="8" s="1"/>
  <c r="AI17" i="7"/>
  <c r="AI17" i="8" s="1"/>
  <c r="AI28" i="7"/>
  <c r="AI28" i="8" s="1"/>
  <c r="AI31" i="7"/>
  <c r="AI31" i="8" s="1"/>
  <c r="AI18" i="8"/>
  <c r="AI10" i="7"/>
  <c r="AI10" i="8" s="1"/>
  <c r="AI38" i="7"/>
  <c r="AI38" i="8" s="1"/>
  <c r="AI29" i="7"/>
  <c r="AI29" i="8" s="1"/>
  <c r="AI26" i="7"/>
  <c r="AI26" i="8" s="1"/>
  <c r="AI36" i="7"/>
  <c r="AI36" i="8" s="1"/>
  <c r="AI34" i="7"/>
  <c r="AI34" i="8" s="1"/>
  <c r="AI7" i="7"/>
  <c r="AI7" i="8" s="1"/>
  <c r="AA2" i="2"/>
  <c r="AJ2" i="8"/>
  <c r="AJ2" i="7"/>
  <c r="X41" i="2"/>
  <c r="AJ18" i="7" l="1"/>
  <c r="AJ19" i="7"/>
  <c r="AJ19" i="8" s="1"/>
  <c r="AG41" i="8"/>
  <c r="Y41" i="2"/>
  <c r="AB2" i="2"/>
  <c r="AK2" i="8"/>
  <c r="AK2" i="7"/>
  <c r="AJ6" i="7"/>
  <c r="AJ6" i="8" s="1"/>
  <c r="AJ5" i="7"/>
  <c r="AJ5" i="8" s="1"/>
  <c r="AJ4" i="7"/>
  <c r="AJ4" i="8" s="1"/>
  <c r="AJ25" i="7"/>
  <c r="AJ25" i="8" s="1"/>
  <c r="AJ8" i="7"/>
  <c r="AJ8" i="8" s="1"/>
  <c r="AJ24" i="7"/>
  <c r="AJ24" i="8" s="1"/>
  <c r="AJ23" i="7"/>
  <c r="AJ23" i="8" s="1"/>
  <c r="AJ22" i="7"/>
  <c r="AJ22" i="8" s="1"/>
  <c r="AJ11" i="7"/>
  <c r="AJ11" i="8" s="1"/>
  <c r="AJ9" i="7"/>
  <c r="AJ9" i="8" s="1"/>
  <c r="AJ10" i="7"/>
  <c r="AJ10" i="8" s="1"/>
  <c r="AJ29" i="7"/>
  <c r="AJ29" i="8" s="1"/>
  <c r="AJ32" i="7"/>
  <c r="AJ32" i="8" s="1"/>
  <c r="AJ27" i="7"/>
  <c r="AJ27" i="8" s="1"/>
  <c r="AJ39" i="7"/>
  <c r="AJ39" i="8" s="1"/>
  <c r="AJ30" i="7"/>
  <c r="AJ30" i="8" s="1"/>
  <c r="AJ14" i="7"/>
  <c r="AJ14" i="8" s="1"/>
  <c r="AJ35" i="7"/>
  <c r="AJ35" i="8" s="1"/>
  <c r="AJ37" i="7"/>
  <c r="AJ37" i="8" s="1"/>
  <c r="AJ13" i="7"/>
  <c r="AJ13" i="8" s="1"/>
  <c r="AJ15" i="7"/>
  <c r="AJ15" i="8" s="1"/>
  <c r="AJ20" i="7"/>
  <c r="AJ20" i="8" s="1"/>
  <c r="AJ12" i="7"/>
  <c r="AJ12" i="8" s="1"/>
  <c r="AJ16" i="7"/>
  <c r="AJ16" i="8" s="1"/>
  <c r="AJ33" i="7"/>
  <c r="AJ33" i="8" s="1"/>
  <c r="AJ17" i="7"/>
  <c r="AJ17" i="8" s="1"/>
  <c r="AJ28" i="7"/>
  <c r="AJ28" i="8" s="1"/>
  <c r="AJ31" i="7"/>
  <c r="AJ31" i="8" s="1"/>
  <c r="AJ38" i="7"/>
  <c r="AJ38" i="8" s="1"/>
  <c r="AJ7" i="7"/>
  <c r="AJ7" i="8" s="1"/>
  <c r="AJ18" i="8"/>
  <c r="AJ36" i="7"/>
  <c r="AJ36" i="8" s="1"/>
  <c r="AJ26" i="7"/>
  <c r="AJ26" i="8" s="1"/>
  <c r="AJ34" i="7"/>
  <c r="AJ34" i="8" s="1"/>
  <c r="AJ21" i="7"/>
  <c r="AJ21" i="8" s="1"/>
  <c r="AK18" i="7" l="1"/>
  <c r="AK19" i="7"/>
  <c r="AK19" i="8" s="1"/>
  <c r="AH41" i="8"/>
  <c r="AK7" i="7"/>
  <c r="AK7" i="8" s="1"/>
  <c r="AK6" i="7"/>
  <c r="AK6" i="8" s="1"/>
  <c r="AK5" i="7"/>
  <c r="AK5" i="8" s="1"/>
  <c r="AK4" i="7"/>
  <c r="AK4" i="8" s="1"/>
  <c r="AK12" i="7"/>
  <c r="AK12" i="8" s="1"/>
  <c r="AK26" i="7"/>
  <c r="AK26" i="8" s="1"/>
  <c r="AK25" i="7"/>
  <c r="AK25" i="8" s="1"/>
  <c r="AK8" i="7"/>
  <c r="AK8" i="8" s="1"/>
  <c r="AK24" i="7"/>
  <c r="AK24" i="8" s="1"/>
  <c r="AK23" i="7"/>
  <c r="AK23" i="8" s="1"/>
  <c r="AK11" i="7"/>
  <c r="AK11" i="8" s="1"/>
  <c r="AK34" i="7"/>
  <c r="AK34" i="8" s="1"/>
  <c r="AK36" i="7"/>
  <c r="AK36" i="8" s="1"/>
  <c r="AK38" i="7"/>
  <c r="AK38" i="8" s="1"/>
  <c r="AK10" i="7"/>
  <c r="AK10" i="8" s="1"/>
  <c r="AK29" i="7"/>
  <c r="AK29" i="8" s="1"/>
  <c r="AK9" i="7"/>
  <c r="AK9" i="8" s="1"/>
  <c r="AK22" i="7"/>
  <c r="AK22" i="8" s="1"/>
  <c r="AK32" i="7"/>
  <c r="AK32" i="8" s="1"/>
  <c r="AK27" i="7"/>
  <c r="AK27" i="8" s="1"/>
  <c r="AK39" i="7"/>
  <c r="AK39" i="8" s="1"/>
  <c r="AK30" i="7"/>
  <c r="AK30" i="8" s="1"/>
  <c r="AK14" i="7"/>
  <c r="AK14" i="8" s="1"/>
  <c r="AK35" i="7"/>
  <c r="AK35" i="8" s="1"/>
  <c r="AK37" i="7"/>
  <c r="AK37" i="8" s="1"/>
  <c r="AK13" i="7"/>
  <c r="AK13" i="8" s="1"/>
  <c r="AK15" i="7"/>
  <c r="AK15" i="8" s="1"/>
  <c r="AK20" i="7"/>
  <c r="AK20" i="8" s="1"/>
  <c r="AK16" i="7"/>
  <c r="AK16" i="8" s="1"/>
  <c r="AK17" i="7"/>
  <c r="AK17" i="8" s="1"/>
  <c r="AK28" i="7"/>
  <c r="AK28" i="8" s="1"/>
  <c r="AK18" i="8"/>
  <c r="AK21" i="7"/>
  <c r="AK21" i="8" s="1"/>
  <c r="AK31" i="7"/>
  <c r="AK31" i="8" s="1"/>
  <c r="AK33" i="7"/>
  <c r="AK33" i="8" s="1"/>
  <c r="Z41" i="2"/>
  <c r="AC2" i="2"/>
  <c r="AL2" i="8"/>
  <c r="AL2" i="7"/>
  <c r="AL19" i="7" l="1"/>
  <c r="AL19" i="8" s="1"/>
  <c r="AL18" i="7"/>
  <c r="AI41" i="8"/>
  <c r="AL8" i="7"/>
  <c r="AL8" i="8" s="1"/>
  <c r="AL7" i="7"/>
  <c r="AL7" i="8" s="1"/>
  <c r="AL6" i="7"/>
  <c r="AL6" i="8" s="1"/>
  <c r="AL10" i="7"/>
  <c r="AL10" i="8" s="1"/>
  <c r="AL13" i="7"/>
  <c r="AL13" i="8" s="1"/>
  <c r="AL27" i="7"/>
  <c r="AL27" i="8" s="1"/>
  <c r="AL34" i="7"/>
  <c r="AL34" i="8" s="1"/>
  <c r="AL4" i="7"/>
  <c r="AL4" i="8" s="1"/>
  <c r="AL12" i="7"/>
  <c r="AL12" i="8" s="1"/>
  <c r="AL26" i="7"/>
  <c r="AL26" i="8" s="1"/>
  <c r="AL25" i="7"/>
  <c r="AL25" i="8" s="1"/>
  <c r="AL24" i="7"/>
  <c r="AL24" i="8" s="1"/>
  <c r="AL5" i="7"/>
  <c r="AL5" i="8" s="1"/>
  <c r="AL21" i="7"/>
  <c r="AL21" i="8" s="1"/>
  <c r="AL36" i="7"/>
  <c r="AL36" i="8" s="1"/>
  <c r="AL38" i="7"/>
  <c r="AL38" i="8" s="1"/>
  <c r="AL29" i="7"/>
  <c r="AL29" i="8" s="1"/>
  <c r="AL9" i="7"/>
  <c r="AL9" i="8" s="1"/>
  <c r="AL22" i="7"/>
  <c r="AL22" i="8" s="1"/>
  <c r="AL32" i="7"/>
  <c r="AL32" i="8" s="1"/>
  <c r="AL39" i="7"/>
  <c r="AL39" i="8" s="1"/>
  <c r="AL30" i="7"/>
  <c r="AL30" i="8" s="1"/>
  <c r="AL14" i="7"/>
  <c r="AL14" i="8" s="1"/>
  <c r="AL35" i="7"/>
  <c r="AL35" i="8" s="1"/>
  <c r="AL37" i="7"/>
  <c r="AL37" i="8" s="1"/>
  <c r="AL11" i="7"/>
  <c r="AL11" i="8" s="1"/>
  <c r="AL15" i="7"/>
  <c r="AL15" i="8" s="1"/>
  <c r="AL20" i="7"/>
  <c r="AL20" i="8" s="1"/>
  <c r="AL16" i="7"/>
  <c r="AL16" i="8" s="1"/>
  <c r="AL23" i="7"/>
  <c r="AL23" i="8" s="1"/>
  <c r="AL17" i="7"/>
  <c r="AL17" i="8" s="1"/>
  <c r="AL18" i="8"/>
  <c r="AL28" i="7"/>
  <c r="AL28" i="8" s="1"/>
  <c r="AL31" i="7"/>
  <c r="AL31" i="8" s="1"/>
  <c r="AL33" i="7"/>
  <c r="AL33" i="8" s="1"/>
  <c r="AD2" i="2"/>
  <c r="AM2" i="8"/>
  <c r="AM2" i="7"/>
  <c r="AA41" i="2"/>
  <c r="AM19" i="7" l="1"/>
  <c r="AM19" i="8" s="1"/>
  <c r="AM18" i="7"/>
  <c r="AM9" i="7"/>
  <c r="AM9" i="8" s="1"/>
  <c r="AM8" i="7"/>
  <c r="AM8" i="8" s="1"/>
  <c r="AM7" i="7"/>
  <c r="AM7" i="8" s="1"/>
  <c r="AM14" i="7"/>
  <c r="AM14" i="8" s="1"/>
  <c r="AM28" i="7"/>
  <c r="AM28" i="8" s="1"/>
  <c r="AM35" i="7"/>
  <c r="AM35" i="8" s="1"/>
  <c r="AM10" i="7"/>
  <c r="AM10" i="8" s="1"/>
  <c r="AM13" i="7"/>
  <c r="AM13" i="8" s="1"/>
  <c r="AM27" i="7"/>
  <c r="AM27" i="8" s="1"/>
  <c r="AM34" i="7"/>
  <c r="AM34" i="8" s="1"/>
  <c r="AM4" i="7"/>
  <c r="AM4" i="8" s="1"/>
  <c r="AM12" i="7"/>
  <c r="AM12" i="8" s="1"/>
  <c r="AM26" i="7"/>
  <c r="AM26" i="8" s="1"/>
  <c r="AM25" i="7"/>
  <c r="AM25" i="8" s="1"/>
  <c r="AM5" i="7"/>
  <c r="AM5" i="8" s="1"/>
  <c r="AM18" i="8"/>
  <c r="AM21" i="7"/>
  <c r="AM21" i="8" s="1"/>
  <c r="AM24" i="7"/>
  <c r="AM24" i="8" s="1"/>
  <c r="AM36" i="7"/>
  <c r="AM36" i="8" s="1"/>
  <c r="AM38" i="7"/>
  <c r="AM38" i="8" s="1"/>
  <c r="AM6" i="7"/>
  <c r="AM6" i="8" s="1"/>
  <c r="AM29" i="7"/>
  <c r="AM29" i="8" s="1"/>
  <c r="AM22" i="7"/>
  <c r="AM22" i="8" s="1"/>
  <c r="AM32" i="7"/>
  <c r="AM32" i="8" s="1"/>
  <c r="AM39" i="7"/>
  <c r="AM39" i="8" s="1"/>
  <c r="AM30" i="7"/>
  <c r="AM30" i="8" s="1"/>
  <c r="AM37" i="7"/>
  <c r="AM37" i="8" s="1"/>
  <c r="AM16" i="7"/>
  <c r="AM16" i="8" s="1"/>
  <c r="AM11" i="7"/>
  <c r="AM11" i="8" s="1"/>
  <c r="AM15" i="7"/>
  <c r="AM15" i="8" s="1"/>
  <c r="AM20" i="7"/>
  <c r="AM20" i="8" s="1"/>
  <c r="AM31" i="7"/>
  <c r="AM31" i="8" s="1"/>
  <c r="AM23" i="7"/>
  <c r="AM23" i="8" s="1"/>
  <c r="AM17" i="7"/>
  <c r="AM17" i="8" s="1"/>
  <c r="AM33" i="7"/>
  <c r="AM33" i="8" s="1"/>
  <c r="AJ41" i="8"/>
  <c r="AE2" i="2"/>
  <c r="AN2" i="8"/>
  <c r="AN2" i="7"/>
  <c r="AB41" i="2"/>
  <c r="AN19" i="7" l="1"/>
  <c r="AN19" i="8" s="1"/>
  <c r="AN18" i="7"/>
  <c r="AC41" i="2"/>
  <c r="AK41" i="8"/>
  <c r="AN4" i="7"/>
  <c r="AN4" i="8" s="1"/>
  <c r="AN10" i="7"/>
  <c r="AN10" i="8" s="1"/>
  <c r="AN9" i="7"/>
  <c r="AN9" i="8" s="1"/>
  <c r="AN8" i="7"/>
  <c r="AN8" i="8" s="1"/>
  <c r="AN15" i="7"/>
  <c r="AN15" i="8" s="1"/>
  <c r="AN29" i="7"/>
  <c r="AN29" i="8" s="1"/>
  <c r="AN36" i="7"/>
  <c r="AN36" i="8" s="1"/>
  <c r="AN14" i="7"/>
  <c r="AN14" i="8" s="1"/>
  <c r="AN28" i="7"/>
  <c r="AN28" i="8" s="1"/>
  <c r="AN35" i="7"/>
  <c r="AN35" i="8" s="1"/>
  <c r="AN13" i="7"/>
  <c r="AN13" i="8" s="1"/>
  <c r="AN27" i="7"/>
  <c r="AN27" i="8" s="1"/>
  <c r="AN34" i="7"/>
  <c r="AN34" i="8" s="1"/>
  <c r="AN12" i="7"/>
  <c r="AN12" i="8" s="1"/>
  <c r="AN26" i="7"/>
  <c r="AN26" i="8" s="1"/>
  <c r="AN5" i="7"/>
  <c r="AN5" i="8" s="1"/>
  <c r="AN7" i="7"/>
  <c r="AN7" i="8" s="1"/>
  <c r="AN31" i="7"/>
  <c r="AN31" i="8" s="1"/>
  <c r="AN18" i="8"/>
  <c r="AN21" i="7"/>
  <c r="AN21" i="8" s="1"/>
  <c r="AN24" i="7"/>
  <c r="AN24" i="8" s="1"/>
  <c r="AN38" i="7"/>
  <c r="AN38" i="8" s="1"/>
  <c r="AN6" i="7"/>
  <c r="AN6" i="8" s="1"/>
  <c r="AN22" i="7"/>
  <c r="AN22" i="8" s="1"/>
  <c r="AN32" i="7"/>
  <c r="AN32" i="8" s="1"/>
  <c r="AN25" i="7"/>
  <c r="AN25" i="8" s="1"/>
  <c r="AN39" i="7"/>
  <c r="AN39" i="8" s="1"/>
  <c r="AN30" i="7"/>
  <c r="AN30" i="8" s="1"/>
  <c r="AN33" i="7"/>
  <c r="AN33" i="8" s="1"/>
  <c r="AN20" i="7"/>
  <c r="AN20" i="8" s="1"/>
  <c r="AN37" i="7"/>
  <c r="AN37" i="8" s="1"/>
  <c r="AN11" i="7"/>
  <c r="AN11" i="8" s="1"/>
  <c r="AN17" i="7"/>
  <c r="AN17" i="8" s="1"/>
  <c r="AN23" i="7"/>
  <c r="AN23" i="8" s="1"/>
  <c r="AN16" i="7"/>
  <c r="AN16" i="8" s="1"/>
  <c r="AF2" i="2"/>
  <c r="AO2" i="8"/>
  <c r="AO2" i="7"/>
  <c r="AO19" i="7" l="1"/>
  <c r="AO19" i="8" s="1"/>
  <c r="AO18" i="7"/>
  <c r="AL41" i="8"/>
  <c r="AD41" i="2"/>
  <c r="AG2" i="2"/>
  <c r="AP2" i="8"/>
  <c r="AP2" i="7"/>
  <c r="AO5" i="7"/>
  <c r="AO5" i="8" s="1"/>
  <c r="AO11" i="7"/>
  <c r="AO11" i="8" s="1"/>
  <c r="AO10" i="7"/>
  <c r="AO10" i="8" s="1"/>
  <c r="AO9" i="7"/>
  <c r="AO9" i="8" s="1"/>
  <c r="AO16" i="7"/>
  <c r="AO16" i="8" s="1"/>
  <c r="AO30" i="7"/>
  <c r="AO30" i="8" s="1"/>
  <c r="AO37" i="7"/>
  <c r="AO37" i="8" s="1"/>
  <c r="AO15" i="7"/>
  <c r="AO15" i="8" s="1"/>
  <c r="AO29" i="7"/>
  <c r="AO29" i="8" s="1"/>
  <c r="AO36" i="7"/>
  <c r="AO36" i="8" s="1"/>
  <c r="AO14" i="7"/>
  <c r="AO14" i="8" s="1"/>
  <c r="AO28" i="7"/>
  <c r="AO28" i="8" s="1"/>
  <c r="AO35" i="7"/>
  <c r="AO35" i="8" s="1"/>
  <c r="AO4" i="7"/>
  <c r="AO4" i="8" s="1"/>
  <c r="AO8" i="7"/>
  <c r="AO8" i="8" s="1"/>
  <c r="AO13" i="7"/>
  <c r="AO13" i="8" s="1"/>
  <c r="AO27" i="7"/>
  <c r="AO27" i="8" s="1"/>
  <c r="AO12" i="7"/>
  <c r="AO12" i="8" s="1"/>
  <c r="AO17" i="7"/>
  <c r="AO17" i="8" s="1"/>
  <c r="AO26" i="7"/>
  <c r="AO26" i="8" s="1"/>
  <c r="AO7" i="7"/>
  <c r="AO7" i="8" s="1"/>
  <c r="AO31" i="7"/>
  <c r="AO31" i="8" s="1"/>
  <c r="AO34" i="7"/>
  <c r="AO34" i="8" s="1"/>
  <c r="AO18" i="8"/>
  <c r="AO21" i="7"/>
  <c r="AO21" i="8" s="1"/>
  <c r="AO24" i="7"/>
  <c r="AO24" i="8" s="1"/>
  <c r="AO38" i="7"/>
  <c r="AO38" i="8" s="1"/>
  <c r="AO6" i="7"/>
  <c r="AO6" i="8" s="1"/>
  <c r="AO22" i="7"/>
  <c r="AO22" i="8" s="1"/>
  <c r="AO32" i="7"/>
  <c r="AO32" i="8" s="1"/>
  <c r="AO25" i="7"/>
  <c r="AO25" i="8" s="1"/>
  <c r="AO39" i="7"/>
  <c r="AO39" i="8" s="1"/>
  <c r="AO20" i="7"/>
  <c r="AO20" i="8" s="1"/>
  <c r="AO23" i="7"/>
  <c r="AO23" i="8" s="1"/>
  <c r="AO33" i="7"/>
  <c r="AO33" i="8" s="1"/>
  <c r="AP19" i="7" l="1"/>
  <c r="AP19" i="8" s="1"/>
  <c r="AP18" i="7"/>
  <c r="AP18" i="8" s="1"/>
  <c r="AE41" i="2"/>
  <c r="AM41" i="8"/>
  <c r="AH2" i="2"/>
  <c r="AQ2" i="8"/>
  <c r="AQ2" i="7"/>
  <c r="AP6" i="7"/>
  <c r="AP6" i="8" s="1"/>
  <c r="AP11" i="7"/>
  <c r="AP11" i="8" s="1"/>
  <c r="AP10" i="7"/>
  <c r="AP10" i="8" s="1"/>
  <c r="AP7" i="7"/>
  <c r="AP7" i="8" s="1"/>
  <c r="AP17" i="7"/>
  <c r="AP17" i="8" s="1"/>
  <c r="AP31" i="7"/>
  <c r="AP31" i="8" s="1"/>
  <c r="AP38" i="7"/>
  <c r="AP38" i="8" s="1"/>
  <c r="AP16" i="7"/>
  <c r="AP16" i="8" s="1"/>
  <c r="AP30" i="7"/>
  <c r="AP30" i="8" s="1"/>
  <c r="AP37" i="7"/>
  <c r="AP37" i="8" s="1"/>
  <c r="AP15" i="7"/>
  <c r="AP15" i="8" s="1"/>
  <c r="AP29" i="7"/>
  <c r="AP29" i="8" s="1"/>
  <c r="AP36" i="7"/>
  <c r="AP36" i="8" s="1"/>
  <c r="AP14" i="7"/>
  <c r="AP14" i="8" s="1"/>
  <c r="AP28" i="7"/>
  <c r="AP28" i="8" s="1"/>
  <c r="AP4" i="7"/>
  <c r="AP4" i="8" s="1"/>
  <c r="AP8" i="7"/>
  <c r="AP8" i="8" s="1"/>
  <c r="AP13" i="7"/>
  <c r="AP13" i="8" s="1"/>
  <c r="AP12" i="7"/>
  <c r="AP12" i="8" s="1"/>
  <c r="AP23" i="7"/>
  <c r="AP23" i="8" s="1"/>
  <c r="AP26" i="7"/>
  <c r="AP26" i="8" s="1"/>
  <c r="AP34" i="7"/>
  <c r="AP34" i="8" s="1"/>
  <c r="AP9" i="7"/>
  <c r="AP9" i="8" s="1"/>
  <c r="AP21" i="7"/>
  <c r="AP21" i="8" s="1"/>
  <c r="AP24" i="7"/>
  <c r="AP24" i="8" s="1"/>
  <c r="AP27" i="7"/>
  <c r="AP27" i="8" s="1"/>
  <c r="AP5" i="7"/>
  <c r="AP5" i="8" s="1"/>
  <c r="AP22" i="7"/>
  <c r="AP22" i="8" s="1"/>
  <c r="AP32" i="7"/>
  <c r="AP32" i="8" s="1"/>
  <c r="AP35" i="7"/>
  <c r="AP35" i="8" s="1"/>
  <c r="AP25" i="7"/>
  <c r="AP25" i="8" s="1"/>
  <c r="AP33" i="7"/>
  <c r="AP33" i="8" s="1"/>
  <c r="AP39" i="7"/>
  <c r="AP39" i="8" s="1"/>
  <c r="AP20" i="7"/>
  <c r="AP20" i="8" s="1"/>
  <c r="AQ19" i="7" l="1"/>
  <c r="AQ19" i="8" s="1"/>
  <c r="AQ18" i="7"/>
  <c r="AN41" i="8"/>
  <c r="AF41" i="2"/>
  <c r="AQ7" i="7"/>
  <c r="AQ7" i="8" s="1"/>
  <c r="AQ4" i="7"/>
  <c r="AQ4" i="8" s="1"/>
  <c r="AQ11" i="7"/>
  <c r="AQ11" i="8" s="1"/>
  <c r="AQ18" i="8"/>
  <c r="AQ32" i="7"/>
  <c r="AQ32" i="8" s="1"/>
  <c r="AQ17" i="7"/>
  <c r="AQ17" i="8" s="1"/>
  <c r="AQ31" i="7"/>
  <c r="AQ31" i="8" s="1"/>
  <c r="AQ38" i="7"/>
  <c r="AQ38" i="8" s="1"/>
  <c r="AQ10" i="7"/>
  <c r="AQ10" i="8" s="1"/>
  <c r="AQ16" i="7"/>
  <c r="AQ16" i="8" s="1"/>
  <c r="AQ30" i="7"/>
  <c r="AQ30" i="8" s="1"/>
  <c r="AQ37" i="7"/>
  <c r="AQ37" i="8" s="1"/>
  <c r="AQ15" i="7"/>
  <c r="AQ15" i="8" s="1"/>
  <c r="AQ29" i="7"/>
  <c r="AQ29" i="8" s="1"/>
  <c r="AQ14" i="7"/>
  <c r="AQ14" i="8" s="1"/>
  <c r="AQ8" i="7"/>
  <c r="AQ8" i="8" s="1"/>
  <c r="AQ13" i="7"/>
  <c r="AQ13" i="8" s="1"/>
  <c r="AQ12" i="7"/>
  <c r="AQ12" i="8" s="1"/>
  <c r="AQ20" i="7"/>
  <c r="AQ20" i="8" s="1"/>
  <c r="AQ23" i="7"/>
  <c r="AQ23" i="8" s="1"/>
  <c r="AQ26" i="7"/>
  <c r="AQ26" i="8" s="1"/>
  <c r="AQ34" i="7"/>
  <c r="AQ34" i="8" s="1"/>
  <c r="AQ36" i="7"/>
  <c r="AQ36" i="8" s="1"/>
  <c r="AQ9" i="7"/>
  <c r="AQ9" i="8" s="1"/>
  <c r="AQ21" i="7"/>
  <c r="AQ21" i="8" s="1"/>
  <c r="AQ6" i="7"/>
  <c r="AQ6" i="8" s="1"/>
  <c r="AQ24" i="7"/>
  <c r="AQ24" i="8" s="1"/>
  <c r="AQ27" i="7"/>
  <c r="AQ27" i="8" s="1"/>
  <c r="AQ5" i="7"/>
  <c r="AQ5" i="8" s="1"/>
  <c r="AQ22" i="7"/>
  <c r="AQ22" i="8" s="1"/>
  <c r="AQ35" i="7"/>
  <c r="AQ35" i="8" s="1"/>
  <c r="AQ28" i="7"/>
  <c r="AQ28" i="8" s="1"/>
  <c r="AQ25" i="7"/>
  <c r="AQ25" i="8" s="1"/>
  <c r="AQ33" i="7"/>
  <c r="AQ33" i="8" s="1"/>
  <c r="AQ39" i="7"/>
  <c r="AQ39" i="8" s="1"/>
  <c r="AI2" i="2"/>
  <c r="AR2" i="8"/>
  <c r="AR2" i="7"/>
  <c r="AR18" i="7" l="1"/>
  <c r="AR19" i="7"/>
  <c r="AR19" i="8" s="1"/>
  <c r="AO41" i="8"/>
  <c r="AJ2" i="2"/>
  <c r="AS2" i="8"/>
  <c r="AS2" i="7"/>
  <c r="AG41" i="2"/>
  <c r="AR8" i="7"/>
  <c r="AR8" i="8" s="1"/>
  <c r="AR5" i="7"/>
  <c r="AR5" i="8" s="1"/>
  <c r="AR39" i="7"/>
  <c r="AR39" i="8" s="1"/>
  <c r="AR7" i="7"/>
  <c r="AR7" i="8" s="1"/>
  <c r="AR18" i="8"/>
  <c r="AR32" i="7"/>
  <c r="AR32" i="8" s="1"/>
  <c r="AR17" i="7"/>
  <c r="AR17" i="8" s="1"/>
  <c r="AR31" i="7"/>
  <c r="AR31" i="8" s="1"/>
  <c r="AR38" i="7"/>
  <c r="AR38" i="8" s="1"/>
  <c r="AR10" i="7"/>
  <c r="AR10" i="8" s="1"/>
  <c r="AR16" i="7"/>
  <c r="AR16" i="8" s="1"/>
  <c r="AR30" i="7"/>
  <c r="AR30" i="8" s="1"/>
  <c r="AR15" i="7"/>
  <c r="AR15" i="8" s="1"/>
  <c r="AR4" i="7"/>
  <c r="AR4" i="8" s="1"/>
  <c r="AR14" i="7"/>
  <c r="AR14" i="8" s="1"/>
  <c r="AR13" i="7"/>
  <c r="AR13" i="8" s="1"/>
  <c r="AR20" i="7"/>
  <c r="AR20" i="8" s="1"/>
  <c r="AR23" i="7"/>
  <c r="AR23" i="8" s="1"/>
  <c r="AR26" i="7"/>
  <c r="AR26" i="8" s="1"/>
  <c r="AR29" i="7"/>
  <c r="AR29" i="8" s="1"/>
  <c r="AR34" i="7"/>
  <c r="AR34" i="8" s="1"/>
  <c r="AR36" i="7"/>
  <c r="AR36" i="8" s="1"/>
  <c r="AR9" i="7"/>
  <c r="AR9" i="8" s="1"/>
  <c r="AR21" i="7"/>
  <c r="AR21" i="8" s="1"/>
  <c r="AR6" i="7"/>
  <c r="AR6" i="8" s="1"/>
  <c r="AR24" i="7"/>
  <c r="AR24" i="8" s="1"/>
  <c r="AR27" i="7"/>
  <c r="AR27" i="8" s="1"/>
  <c r="AR12" i="7"/>
  <c r="AR12" i="8" s="1"/>
  <c r="AR11" i="7"/>
  <c r="AR11" i="8" s="1"/>
  <c r="AR28" i="7"/>
  <c r="AR28" i="8" s="1"/>
  <c r="AR35" i="7"/>
  <c r="AR35" i="8" s="1"/>
  <c r="AR22" i="7"/>
  <c r="AR22" i="8" s="1"/>
  <c r="AR37" i="7"/>
  <c r="AR37" i="8" s="1"/>
  <c r="AR25" i="7"/>
  <c r="AR25" i="8" s="1"/>
  <c r="AR33" i="7"/>
  <c r="AR33" i="8" s="1"/>
  <c r="AS18" i="7" l="1"/>
  <c r="AS19" i="7"/>
  <c r="AS19" i="8" s="1"/>
  <c r="AP41" i="8"/>
  <c r="AH41" i="2"/>
  <c r="AK2" i="2"/>
  <c r="AT2" i="8"/>
  <c r="AT2" i="7"/>
  <c r="AS9" i="7"/>
  <c r="AS9" i="8" s="1"/>
  <c r="AS6" i="7"/>
  <c r="AS6" i="8" s="1"/>
  <c r="AS20" i="7"/>
  <c r="AS20" i="8" s="1"/>
  <c r="AS7" i="7"/>
  <c r="AS7" i="8" s="1"/>
  <c r="AS18" i="8"/>
  <c r="AS32" i="7"/>
  <c r="AS32" i="8" s="1"/>
  <c r="AS17" i="7"/>
  <c r="AS17" i="8" s="1"/>
  <c r="AS10" i="7"/>
  <c r="AS10" i="8" s="1"/>
  <c r="AS16" i="7"/>
  <c r="AS16" i="8" s="1"/>
  <c r="AS15" i="7"/>
  <c r="AS15" i="8" s="1"/>
  <c r="AS4" i="7"/>
  <c r="AS4" i="8" s="1"/>
  <c r="AS8" i="7"/>
  <c r="AS8" i="8" s="1"/>
  <c r="AS28" i="7"/>
  <c r="AS28" i="8" s="1"/>
  <c r="AS31" i="7"/>
  <c r="AS31" i="8" s="1"/>
  <c r="AS23" i="7"/>
  <c r="AS23" i="8" s="1"/>
  <c r="AS26" i="7"/>
  <c r="AS26" i="8" s="1"/>
  <c r="AS29" i="7"/>
  <c r="AS29" i="8" s="1"/>
  <c r="AS34" i="7"/>
  <c r="AS34" i="8" s="1"/>
  <c r="AS36" i="7"/>
  <c r="AS36" i="8" s="1"/>
  <c r="AS38" i="7"/>
  <c r="AS38" i="8" s="1"/>
  <c r="AS21" i="7"/>
  <c r="AS21" i="8" s="1"/>
  <c r="AS24" i="7"/>
  <c r="AS24" i="8" s="1"/>
  <c r="AS13" i="7"/>
  <c r="AS13" i="8" s="1"/>
  <c r="AS14" i="7"/>
  <c r="AS14" i="8" s="1"/>
  <c r="AS27" i="7"/>
  <c r="AS27" i="8" s="1"/>
  <c r="AS12" i="7"/>
  <c r="AS12" i="8" s="1"/>
  <c r="AS30" i="7"/>
  <c r="AS30" i="8" s="1"/>
  <c r="AS5" i="7"/>
  <c r="AS5" i="8" s="1"/>
  <c r="AS11" i="7"/>
  <c r="AS11" i="8" s="1"/>
  <c r="AS35" i="7"/>
  <c r="AS35" i="8" s="1"/>
  <c r="AS25" i="7"/>
  <c r="AS25" i="8" s="1"/>
  <c r="AS22" i="7"/>
  <c r="AS22" i="8" s="1"/>
  <c r="AS33" i="7"/>
  <c r="AS33" i="8" s="1"/>
  <c r="AS37" i="7"/>
  <c r="AS37" i="8" s="1"/>
  <c r="AS39" i="7"/>
  <c r="AS39" i="8" s="1"/>
  <c r="AT19" i="7" l="1"/>
  <c r="AT19" i="8" s="1"/>
  <c r="AT18" i="7"/>
  <c r="AQ41" i="8"/>
  <c r="AI41" i="2"/>
  <c r="AL2" i="2"/>
  <c r="AU2" i="8"/>
  <c r="AU2" i="7"/>
  <c r="AT7" i="7"/>
  <c r="AT7" i="8" s="1"/>
  <c r="AT21" i="7"/>
  <c r="AT21" i="8" s="1"/>
  <c r="AT20" i="7"/>
  <c r="AT20" i="8" s="1"/>
  <c r="AT18" i="8"/>
  <c r="AT17" i="7"/>
  <c r="AT17" i="8" s="1"/>
  <c r="AT10" i="7"/>
  <c r="AT10" i="8" s="1"/>
  <c r="AT16" i="7"/>
  <c r="AT16" i="8" s="1"/>
  <c r="AT11" i="7"/>
  <c r="AT11" i="8" s="1"/>
  <c r="AT25" i="7"/>
  <c r="AT25" i="8" s="1"/>
  <c r="AT33" i="7"/>
  <c r="AT33" i="8" s="1"/>
  <c r="AT28" i="7"/>
  <c r="AT28" i="8" s="1"/>
  <c r="AT4" i="7"/>
  <c r="AT4" i="8" s="1"/>
  <c r="AT31" i="7"/>
  <c r="AT31" i="8" s="1"/>
  <c r="AT23" i="7"/>
  <c r="AT23" i="8" s="1"/>
  <c r="AT26" i="7"/>
  <c r="AT26" i="8" s="1"/>
  <c r="AT29" i="7"/>
  <c r="AT29" i="8" s="1"/>
  <c r="AT34" i="7"/>
  <c r="AT34" i="8" s="1"/>
  <c r="AT36" i="7"/>
  <c r="AT36" i="8" s="1"/>
  <c r="AT38" i="7"/>
  <c r="AT38" i="8" s="1"/>
  <c r="AT9" i="7"/>
  <c r="AT9" i="8" s="1"/>
  <c r="AT6" i="7"/>
  <c r="AT6" i="8" s="1"/>
  <c r="AT8" i="7"/>
  <c r="AT8" i="8" s="1"/>
  <c r="AT24" i="7"/>
  <c r="AT24" i="8" s="1"/>
  <c r="AT12" i="7"/>
  <c r="AT12" i="8" s="1"/>
  <c r="AT13" i="7"/>
  <c r="AT13" i="8" s="1"/>
  <c r="AT14" i="7"/>
  <c r="AT14" i="8" s="1"/>
  <c r="AT27" i="7"/>
  <c r="AT27" i="8" s="1"/>
  <c r="AT32" i="7"/>
  <c r="AT32" i="8" s="1"/>
  <c r="AT15" i="7"/>
  <c r="AT15" i="8" s="1"/>
  <c r="AT39" i="7"/>
  <c r="AT39" i="8" s="1"/>
  <c r="AT35" i="7"/>
  <c r="AT35" i="8" s="1"/>
  <c r="AT22" i="7"/>
  <c r="AT22" i="8" s="1"/>
  <c r="AT5" i="7"/>
  <c r="AT5" i="8" s="1"/>
  <c r="AT30" i="7"/>
  <c r="AT30" i="8" s="1"/>
  <c r="AT37" i="7"/>
  <c r="AT37" i="8" s="1"/>
  <c r="AU19" i="7" l="1"/>
  <c r="AU19" i="8" s="1"/>
  <c r="AU18" i="7"/>
  <c r="AR41" i="8"/>
  <c r="AU6" i="7"/>
  <c r="AU6" i="8" s="1"/>
  <c r="AU22" i="7"/>
  <c r="AU22" i="8" s="1"/>
  <c r="AU21" i="7"/>
  <c r="AU21" i="8" s="1"/>
  <c r="AU20" i="7"/>
  <c r="AU20" i="8" s="1"/>
  <c r="AU7" i="7"/>
  <c r="AU7" i="8" s="1"/>
  <c r="AU17" i="7"/>
  <c r="AU17" i="8" s="1"/>
  <c r="AU10" i="7"/>
  <c r="AU10" i="8" s="1"/>
  <c r="AU35" i="7"/>
  <c r="AU35" i="8" s="1"/>
  <c r="AU37" i="7"/>
  <c r="AU37" i="8" s="1"/>
  <c r="AU39" i="7"/>
  <c r="AU39" i="8" s="1"/>
  <c r="AU11" i="7"/>
  <c r="AU11" i="8" s="1"/>
  <c r="AU25" i="7"/>
  <c r="AU25" i="8" s="1"/>
  <c r="AU33" i="7"/>
  <c r="AU33" i="8" s="1"/>
  <c r="AU28" i="7"/>
  <c r="AU28" i="8" s="1"/>
  <c r="AU4" i="7"/>
  <c r="AU4" i="8" s="1"/>
  <c r="AU18" i="8"/>
  <c r="AU31" i="7"/>
  <c r="AU31" i="8" s="1"/>
  <c r="AU23" i="7"/>
  <c r="AU23" i="8" s="1"/>
  <c r="AU26" i="7"/>
  <c r="AU26" i="8" s="1"/>
  <c r="AU29" i="7"/>
  <c r="AU29" i="8" s="1"/>
  <c r="AU34" i="7"/>
  <c r="AU34" i="8" s="1"/>
  <c r="AU36" i="7"/>
  <c r="AU36" i="8" s="1"/>
  <c r="AU38" i="7"/>
  <c r="AU38" i="8" s="1"/>
  <c r="AU9" i="7"/>
  <c r="AU9" i="8" s="1"/>
  <c r="AU14" i="7"/>
  <c r="AU14" i="8" s="1"/>
  <c r="AU8" i="7"/>
  <c r="AU8" i="8" s="1"/>
  <c r="AU24" i="7"/>
  <c r="AU24" i="8" s="1"/>
  <c r="AU13" i="7"/>
  <c r="AU13" i="8" s="1"/>
  <c r="AU15" i="7"/>
  <c r="AU15" i="8" s="1"/>
  <c r="AU27" i="7"/>
  <c r="AU27" i="8" s="1"/>
  <c r="AU12" i="7"/>
  <c r="AU12" i="8" s="1"/>
  <c r="AU32" i="7"/>
  <c r="AU32" i="8" s="1"/>
  <c r="AU30" i="7"/>
  <c r="AU30" i="8" s="1"/>
  <c r="AU5" i="7"/>
  <c r="AU5" i="8" s="1"/>
  <c r="AU16" i="7"/>
  <c r="AU16" i="8" s="1"/>
  <c r="AM2" i="2"/>
  <c r="AV2" i="8"/>
  <c r="AV2" i="7"/>
  <c r="AJ41" i="2"/>
  <c r="AV18" i="7" l="1"/>
  <c r="AV19" i="7"/>
  <c r="AV19" i="8" s="1"/>
  <c r="AS41" i="8"/>
  <c r="AN2" i="2"/>
  <c r="AW2" i="8"/>
  <c r="AW2" i="7"/>
  <c r="AK41" i="2"/>
  <c r="AV4" i="7"/>
  <c r="AV4" i="8" s="1"/>
  <c r="AV9" i="7"/>
  <c r="AV9" i="8" s="1"/>
  <c r="AV11" i="7"/>
  <c r="AV11" i="8" s="1"/>
  <c r="AV23" i="7"/>
  <c r="AV23" i="8" s="1"/>
  <c r="AV6" i="7"/>
  <c r="AV6" i="8" s="1"/>
  <c r="AV22" i="7"/>
  <c r="AV22" i="8" s="1"/>
  <c r="AV21" i="7"/>
  <c r="AV21" i="8" s="1"/>
  <c r="AV20" i="7"/>
  <c r="AV20" i="8" s="1"/>
  <c r="AV7" i="7"/>
  <c r="AV7" i="8" s="1"/>
  <c r="AV5" i="7"/>
  <c r="AV5" i="8" s="1"/>
  <c r="AV16" i="7"/>
  <c r="AV16" i="8" s="1"/>
  <c r="AV17" i="7"/>
  <c r="AV17" i="8" s="1"/>
  <c r="AV35" i="7"/>
  <c r="AV35" i="8" s="1"/>
  <c r="AV37" i="7"/>
  <c r="AV37" i="8" s="1"/>
  <c r="AV39" i="7"/>
  <c r="AV39" i="8" s="1"/>
  <c r="AV10" i="7"/>
  <c r="AV10" i="8" s="1"/>
  <c r="AV25" i="7"/>
  <c r="AV25" i="8" s="1"/>
  <c r="AV33" i="7"/>
  <c r="AV33" i="8" s="1"/>
  <c r="AV28" i="7"/>
  <c r="AV28" i="8" s="1"/>
  <c r="AV18" i="8"/>
  <c r="AV31" i="7"/>
  <c r="AV31" i="8" s="1"/>
  <c r="AV26" i="7"/>
  <c r="AV26" i="8" s="1"/>
  <c r="AV29" i="7"/>
  <c r="AV29" i="8" s="1"/>
  <c r="AV34" i="7"/>
  <c r="AV34" i="8" s="1"/>
  <c r="AV36" i="7"/>
  <c r="AV36" i="8" s="1"/>
  <c r="AV38" i="7"/>
  <c r="AV38" i="8" s="1"/>
  <c r="AV8" i="7"/>
  <c r="AV8" i="8" s="1"/>
  <c r="AV12" i="7"/>
  <c r="AV12" i="8" s="1"/>
  <c r="AV32" i="7"/>
  <c r="AV32" i="8" s="1"/>
  <c r="AV30" i="7"/>
  <c r="AV30" i="8" s="1"/>
  <c r="AV13" i="7"/>
  <c r="AV13" i="8" s="1"/>
  <c r="AV14" i="7"/>
  <c r="AV14" i="8" s="1"/>
  <c r="AV15" i="7"/>
  <c r="AV15" i="8" s="1"/>
  <c r="AV27" i="7"/>
  <c r="AV27" i="8" s="1"/>
  <c r="AV24" i="7"/>
  <c r="AV24" i="8" s="1"/>
  <c r="AW18" i="7" l="1"/>
  <c r="AW19" i="7"/>
  <c r="AW19" i="8" s="1"/>
  <c r="AT41" i="8"/>
  <c r="AL41" i="2"/>
  <c r="AW5" i="7"/>
  <c r="AW5" i="8" s="1"/>
  <c r="AW4" i="7"/>
  <c r="AW4" i="8" s="1"/>
  <c r="AW24" i="7"/>
  <c r="AW24" i="8" s="1"/>
  <c r="AW9" i="7"/>
  <c r="AW9" i="8" s="1"/>
  <c r="AW11" i="7"/>
  <c r="AW11" i="8" s="1"/>
  <c r="AW23" i="7"/>
  <c r="AW23" i="8" s="1"/>
  <c r="AW6" i="7"/>
  <c r="AW6" i="8" s="1"/>
  <c r="AW22" i="7"/>
  <c r="AW22" i="8" s="1"/>
  <c r="AW21" i="7"/>
  <c r="AW21" i="8" s="1"/>
  <c r="AW7" i="7"/>
  <c r="AW7" i="8" s="1"/>
  <c r="AW12" i="7"/>
  <c r="AW12" i="8" s="1"/>
  <c r="AW15" i="7"/>
  <c r="AW15" i="8" s="1"/>
  <c r="AW30" i="7"/>
  <c r="AW30" i="8" s="1"/>
  <c r="AW16" i="7"/>
  <c r="AW16" i="8" s="1"/>
  <c r="AW17" i="7"/>
  <c r="AW17" i="8" s="1"/>
  <c r="AW20" i="7"/>
  <c r="AW20" i="8" s="1"/>
  <c r="AW35" i="7"/>
  <c r="AW35" i="8" s="1"/>
  <c r="AW37" i="7"/>
  <c r="AW37" i="8" s="1"/>
  <c r="AW39" i="7"/>
  <c r="AW39" i="8" s="1"/>
  <c r="AW10" i="7"/>
  <c r="AW10" i="8" s="1"/>
  <c r="AW25" i="7"/>
  <c r="AW25" i="8" s="1"/>
  <c r="AW33" i="7"/>
  <c r="AW33" i="8" s="1"/>
  <c r="AW28" i="7"/>
  <c r="AW28" i="8" s="1"/>
  <c r="AW18" i="8"/>
  <c r="AW31" i="7"/>
  <c r="AW31" i="8" s="1"/>
  <c r="AW26" i="7"/>
  <c r="AW26" i="8" s="1"/>
  <c r="AW29" i="7"/>
  <c r="AW29" i="8" s="1"/>
  <c r="AW34" i="7"/>
  <c r="AW34" i="8" s="1"/>
  <c r="AW36" i="7"/>
  <c r="AW36" i="8" s="1"/>
  <c r="AW38" i="7"/>
  <c r="AW38" i="8" s="1"/>
  <c r="AW32" i="7"/>
  <c r="AW32" i="8" s="1"/>
  <c r="AW13" i="7"/>
  <c r="AW13" i="8" s="1"/>
  <c r="AW14" i="7"/>
  <c r="AW14" i="8" s="1"/>
  <c r="AW8" i="7"/>
  <c r="AW8" i="8" s="1"/>
  <c r="AW27" i="7"/>
  <c r="AW27" i="8" s="1"/>
  <c r="AO2" i="2"/>
  <c r="AX2" i="8"/>
  <c r="AX2" i="7"/>
  <c r="AX18" i="7" l="1"/>
  <c r="AX19" i="7"/>
  <c r="AX19" i="8" s="1"/>
  <c r="AM41" i="2"/>
  <c r="AU41" i="8"/>
  <c r="AY2" i="8"/>
  <c r="AY2" i="7"/>
  <c r="AP2" i="2"/>
  <c r="AX6" i="7"/>
  <c r="AX6" i="8" s="1"/>
  <c r="AX5" i="7"/>
  <c r="AX5" i="8" s="1"/>
  <c r="AX4" i="7"/>
  <c r="AX4" i="8" s="1"/>
  <c r="AX25" i="7"/>
  <c r="AX25" i="8" s="1"/>
  <c r="AX33" i="7"/>
  <c r="AX33" i="8" s="1"/>
  <c r="AX24" i="7"/>
  <c r="AX24" i="8" s="1"/>
  <c r="AX9" i="7"/>
  <c r="AX9" i="8" s="1"/>
  <c r="AX11" i="7"/>
  <c r="AX11" i="8" s="1"/>
  <c r="AX23" i="7"/>
  <c r="AX23" i="8" s="1"/>
  <c r="AX22" i="7"/>
  <c r="AX22" i="8" s="1"/>
  <c r="AX7" i="7"/>
  <c r="AX7" i="8" s="1"/>
  <c r="AX13" i="7"/>
  <c r="AX13" i="8" s="1"/>
  <c r="AX14" i="7"/>
  <c r="AX14" i="8" s="1"/>
  <c r="AX27" i="7"/>
  <c r="AX27" i="8" s="1"/>
  <c r="AX32" i="7"/>
  <c r="AX32" i="8" s="1"/>
  <c r="AX12" i="7"/>
  <c r="AX12" i="8" s="1"/>
  <c r="AX15" i="7"/>
  <c r="AX15" i="8" s="1"/>
  <c r="AX30" i="7"/>
  <c r="AX30" i="8" s="1"/>
  <c r="AX16" i="7"/>
  <c r="AX16" i="8" s="1"/>
  <c r="AX17" i="7"/>
  <c r="AX17" i="8" s="1"/>
  <c r="AX20" i="7"/>
  <c r="AX20" i="8" s="1"/>
  <c r="AX35" i="7"/>
  <c r="AX35" i="8" s="1"/>
  <c r="AX37" i="7"/>
  <c r="AX37" i="8" s="1"/>
  <c r="AX39" i="7"/>
  <c r="AX39" i="8" s="1"/>
  <c r="AX10" i="7"/>
  <c r="AX10" i="8" s="1"/>
  <c r="AX28" i="7"/>
  <c r="AX28" i="8" s="1"/>
  <c r="AX18" i="8"/>
  <c r="AX31" i="7"/>
  <c r="AX31" i="8" s="1"/>
  <c r="AX21" i="7"/>
  <c r="AX21" i="8" s="1"/>
  <c r="AX26" i="7"/>
  <c r="AX26" i="8" s="1"/>
  <c r="AX29" i="7"/>
  <c r="AX29" i="8" s="1"/>
  <c r="AX34" i="7"/>
  <c r="AX34" i="8" s="1"/>
  <c r="AX36" i="7"/>
  <c r="AX36" i="8" s="1"/>
  <c r="AX38" i="7"/>
  <c r="AX38" i="8" s="1"/>
  <c r="AX8" i="7"/>
  <c r="AX8" i="8" s="1"/>
  <c r="AT19" i="2" l="1"/>
  <c r="AU19" i="2"/>
  <c r="AV19" i="2"/>
  <c r="AS19" i="2"/>
  <c r="AW19" i="2"/>
  <c r="AX19" i="2"/>
  <c r="AR19" i="2"/>
  <c r="AY18" i="7"/>
  <c r="AY19" i="7"/>
  <c r="AY19" i="8" s="1"/>
  <c r="S24" i="10"/>
  <c r="L5" i="10"/>
  <c r="L22" i="10"/>
  <c r="L21" i="10"/>
  <c r="S34" i="10"/>
  <c r="S21" i="10"/>
  <c r="L24" i="10"/>
  <c r="S28" i="10"/>
  <c r="S15" i="10"/>
  <c r="L31" i="10"/>
  <c r="S8" i="10"/>
  <c r="S14" i="10"/>
  <c r="L7" i="10"/>
  <c r="L26" i="10"/>
  <c r="L34" i="10"/>
  <c r="L33" i="10"/>
  <c r="S29" i="10"/>
  <c r="S6" i="10"/>
  <c r="L12" i="10"/>
  <c r="S20" i="10"/>
  <c r="S39" i="10"/>
  <c r="S4" i="10"/>
  <c r="S37" i="10"/>
  <c r="L35" i="10"/>
  <c r="S33" i="10"/>
  <c r="AS14" i="2"/>
  <c r="L27" i="10"/>
  <c r="L37" i="10"/>
  <c r="L29" i="10"/>
  <c r="S16" i="10"/>
  <c r="L17" i="10"/>
  <c r="AR7" i="2"/>
  <c r="S31" i="10"/>
  <c r="S35" i="10"/>
  <c r="L13" i="10"/>
  <c r="S23" i="10"/>
  <c r="L32" i="10"/>
  <c r="L4" i="10"/>
  <c r="AU6" i="2"/>
  <c r="AX5" i="2"/>
  <c r="L16" i="10"/>
  <c r="L20" i="10"/>
  <c r="S22" i="10"/>
  <c r="S27" i="10"/>
  <c r="S12" i="10"/>
  <c r="S13" i="10"/>
  <c r="AV5" i="2"/>
  <c r="S36" i="10"/>
  <c r="L30" i="10"/>
  <c r="AX7" i="2"/>
  <c r="AV7" i="2"/>
  <c r="S30" i="10"/>
  <c r="L15" i="10"/>
  <c r="L11" i="10"/>
  <c r="S5" i="10"/>
  <c r="S38" i="10"/>
  <c r="L25" i="10"/>
  <c r="L18" i="10"/>
  <c r="S17" i="10"/>
  <c r="AS4" i="2"/>
  <c r="S18" i="10"/>
  <c r="S9" i="10"/>
  <c r="L9" i="10"/>
  <c r="L10" i="10"/>
  <c r="L6" i="10"/>
  <c r="S26" i="10"/>
  <c r="L28" i="10"/>
  <c r="S25" i="10"/>
  <c r="AX14" i="2"/>
  <c r="S32" i="10"/>
  <c r="L38" i="10"/>
  <c r="L14" i="10"/>
  <c r="AW5" i="2"/>
  <c r="S7" i="10"/>
  <c r="S11" i="10"/>
  <c r="L39" i="10"/>
  <c r="AS6" i="2"/>
  <c r="AU4" i="2"/>
  <c r="AR12" i="2"/>
  <c r="L23" i="10"/>
  <c r="AS7" i="2"/>
  <c r="AW14" i="2"/>
  <c r="L36" i="10"/>
  <c r="AX13" i="2"/>
  <c r="AV4" i="2"/>
  <c r="AT13" i="2"/>
  <c r="AW6" i="2"/>
  <c r="AV12" i="2"/>
  <c r="AV6" i="2"/>
  <c r="AR5" i="2"/>
  <c r="AU14" i="2"/>
  <c r="AW7" i="2"/>
  <c r="AX4" i="2"/>
  <c r="AT6" i="2"/>
  <c r="AW12" i="2"/>
  <c r="AT12" i="2"/>
  <c r="AS5" i="2"/>
  <c r="AU5" i="2"/>
  <c r="AT14" i="2"/>
  <c r="AS12" i="2"/>
  <c r="AV14" i="2"/>
  <c r="AU7" i="2"/>
  <c r="AV13" i="2"/>
  <c r="AW4" i="2"/>
  <c r="AT5" i="2"/>
  <c r="AT7" i="2"/>
  <c r="S10" i="10"/>
  <c r="AS13" i="2"/>
  <c r="AX6" i="2"/>
  <c r="AX12" i="2"/>
  <c r="AT4" i="2"/>
  <c r="AU12" i="2"/>
  <c r="L8" i="10"/>
  <c r="AU13" i="2"/>
  <c r="AR4" i="2"/>
  <c r="AR13" i="2"/>
  <c r="AR14" i="2"/>
  <c r="AR6" i="2"/>
  <c r="AW13" i="2"/>
  <c r="AW39" i="2"/>
  <c r="AW37" i="2"/>
  <c r="AU37" i="2"/>
  <c r="AT9" i="2"/>
  <c r="AU33" i="2"/>
  <c r="AV36" i="2"/>
  <c r="AS16" i="2"/>
  <c r="AT15" i="2"/>
  <c r="AW11" i="2"/>
  <c r="AU23" i="2"/>
  <c r="AS39" i="2"/>
  <c r="AV29" i="2"/>
  <c r="AU34" i="2"/>
  <c r="AV34" i="2"/>
  <c r="AS28" i="2"/>
  <c r="AT29" i="2"/>
  <c r="AS18" i="2"/>
  <c r="AW30" i="2"/>
  <c r="AT17" i="2"/>
  <c r="AS26" i="2"/>
  <c r="AT8" i="2"/>
  <c r="AT10" i="2"/>
  <c r="AT34" i="2"/>
  <c r="AU11" i="2"/>
  <c r="AW17" i="2"/>
  <c r="AW38" i="2"/>
  <c r="AV10" i="2"/>
  <c r="AT22" i="2"/>
  <c r="AS9" i="2"/>
  <c r="AV37" i="2"/>
  <c r="AV16" i="2"/>
  <c r="AV39" i="2"/>
  <c r="AV11" i="2"/>
  <c r="AT31" i="2"/>
  <c r="AV33" i="2"/>
  <c r="AT39" i="2"/>
  <c r="AW34" i="2"/>
  <c r="AS34" i="2"/>
  <c r="AT21" i="2"/>
  <c r="AU20" i="2"/>
  <c r="AW21" i="2"/>
  <c r="AV8" i="2"/>
  <c r="AU29" i="2"/>
  <c r="AW15" i="2"/>
  <c r="AU21" i="2"/>
  <c r="AT37" i="2"/>
  <c r="AU31" i="2"/>
  <c r="AU39" i="2"/>
  <c r="AU15" i="2"/>
  <c r="AU22" i="2"/>
  <c r="AV21" i="2"/>
  <c r="AW26" i="2"/>
  <c r="AU9" i="2"/>
  <c r="AT35" i="2"/>
  <c r="AS24" i="2"/>
  <c r="AW36" i="2"/>
  <c r="AT30" i="2"/>
  <c r="AS30" i="2"/>
  <c r="AW10" i="2"/>
  <c r="AW29" i="2"/>
  <c r="AT16" i="2"/>
  <c r="AU18" i="2"/>
  <c r="AR16" i="2"/>
  <c r="AT18" i="2"/>
  <c r="AT28" i="2"/>
  <c r="AU24" i="2"/>
  <c r="AV32" i="2"/>
  <c r="AS21" i="2"/>
  <c r="AW25" i="2"/>
  <c r="AW35" i="2"/>
  <c r="AT38" i="2"/>
  <c r="AW9" i="2"/>
  <c r="AU16" i="2"/>
  <c r="AU10" i="2"/>
  <c r="AW16" i="2"/>
  <c r="AS32" i="2"/>
  <c r="AS36" i="2"/>
  <c r="AS35" i="2"/>
  <c r="AR20" i="2"/>
  <c r="AV24" i="2"/>
  <c r="AS38" i="2"/>
  <c r="AR25" i="2"/>
  <c r="AV31" i="2"/>
  <c r="AU30" i="2"/>
  <c r="AR8" i="2"/>
  <c r="AU26" i="2"/>
  <c r="AW18" i="2"/>
  <c r="AU8" i="2"/>
  <c r="AU28" i="2"/>
  <c r="AV20" i="2"/>
  <c r="AV27" i="2"/>
  <c r="AT32" i="2"/>
  <c r="AS20" i="2"/>
  <c r="AV38" i="2"/>
  <c r="AU17" i="2"/>
  <c r="AU25" i="2"/>
  <c r="AR33" i="2"/>
  <c r="AW22" i="2"/>
  <c r="AV25" i="2"/>
  <c r="AW28" i="2"/>
  <c r="AT27" i="2"/>
  <c r="AV23" i="2"/>
  <c r="AU38" i="2"/>
  <c r="AV15" i="2"/>
  <c r="AW32" i="2"/>
  <c r="AV26" i="2"/>
  <c r="AV30" i="2"/>
  <c r="AR26" i="2"/>
  <c r="AR22" i="2"/>
  <c r="AS25" i="2"/>
  <c r="AS33" i="2"/>
  <c r="AV28" i="2"/>
  <c r="AT25" i="2"/>
  <c r="AU36" i="2"/>
  <c r="AT26" i="2"/>
  <c r="AT23" i="2"/>
  <c r="AU35" i="2"/>
  <c r="AT36" i="2"/>
  <c r="AR10" i="2"/>
  <c r="AV17" i="2"/>
  <c r="AT11" i="2"/>
  <c r="AT24" i="2"/>
  <c r="AR34" i="2"/>
  <c r="AW33" i="2"/>
  <c r="AW8" i="2"/>
  <c r="AU32" i="2"/>
  <c r="AT20" i="2"/>
  <c r="AV35" i="2"/>
  <c r="AU27" i="2"/>
  <c r="AV9" i="2"/>
  <c r="AT33" i="2"/>
  <c r="AW20" i="2"/>
  <c r="AW24" i="2"/>
  <c r="AR29" i="2"/>
  <c r="AR38" i="2"/>
  <c r="AW27" i="2"/>
  <c r="AW31" i="2"/>
  <c r="AR9" i="2"/>
  <c r="AR17" i="2"/>
  <c r="AV18" i="2"/>
  <c r="AS22" i="2"/>
  <c r="AS8" i="2"/>
  <c r="AR27" i="2"/>
  <c r="AR32" i="2"/>
  <c r="AS27" i="2"/>
  <c r="AS15" i="2"/>
  <c r="AR37" i="2"/>
  <c r="AR31" i="2"/>
  <c r="AR35" i="2"/>
  <c r="AS17" i="2"/>
  <c r="AS23" i="2"/>
  <c r="AV22" i="2"/>
  <c r="AR18" i="2"/>
  <c r="AR39" i="2"/>
  <c r="AR28" i="2"/>
  <c r="AS31" i="2"/>
  <c r="AS37" i="2"/>
  <c r="AS10" i="2"/>
  <c r="AS29" i="2"/>
  <c r="AR21" i="2"/>
  <c r="AX8" i="2"/>
  <c r="AW23" i="2"/>
  <c r="AR36" i="2"/>
  <c r="AR24" i="2"/>
  <c r="AR11" i="2"/>
  <c r="AS11" i="2"/>
  <c r="AR15" i="2"/>
  <c r="AR23" i="2"/>
  <c r="AR30" i="2"/>
  <c r="AX37" i="2"/>
  <c r="AX38" i="2"/>
  <c r="AV41" i="8"/>
  <c r="AY7" i="7"/>
  <c r="AY7" i="8" s="1"/>
  <c r="AY6" i="7"/>
  <c r="AY6" i="8" s="1"/>
  <c r="AY5" i="7"/>
  <c r="AY5" i="8" s="1"/>
  <c r="AY12" i="7"/>
  <c r="AY12" i="8" s="1"/>
  <c r="AY26" i="7"/>
  <c r="AY26" i="8" s="1"/>
  <c r="AY25" i="7"/>
  <c r="AY25" i="8" s="1"/>
  <c r="AY24" i="7"/>
  <c r="AY24" i="8" s="1"/>
  <c r="AY9" i="7"/>
  <c r="AY9" i="8" s="1"/>
  <c r="AY11" i="7"/>
  <c r="AY11" i="8" s="1"/>
  <c r="AY23" i="7"/>
  <c r="AY23" i="8" s="1"/>
  <c r="AY8" i="7"/>
  <c r="AY8" i="8" s="1"/>
  <c r="AY22" i="7"/>
  <c r="AY22" i="8" s="1"/>
  <c r="AY13" i="7"/>
  <c r="AY13" i="8" s="1"/>
  <c r="AY14" i="7"/>
  <c r="AY14" i="8" s="1"/>
  <c r="AY27" i="7"/>
  <c r="AY27" i="8" s="1"/>
  <c r="AY32" i="7"/>
  <c r="AY32" i="8" s="1"/>
  <c r="AY15" i="7"/>
  <c r="AY15" i="8" s="1"/>
  <c r="AY30" i="7"/>
  <c r="AY30" i="8" s="1"/>
  <c r="AY16" i="7"/>
  <c r="AY16" i="8" s="1"/>
  <c r="AY4" i="7"/>
  <c r="AY4" i="8" s="1"/>
  <c r="AY17" i="7"/>
  <c r="AY17" i="8" s="1"/>
  <c r="AY20" i="7"/>
  <c r="AY20" i="8" s="1"/>
  <c r="AY35" i="7"/>
  <c r="AY35" i="8" s="1"/>
  <c r="AY37" i="7"/>
  <c r="AY37" i="8" s="1"/>
  <c r="AY39" i="7"/>
  <c r="AY39" i="8" s="1"/>
  <c r="AY10" i="7"/>
  <c r="AY10" i="8" s="1"/>
  <c r="AY28" i="7"/>
  <c r="AY28" i="8" s="1"/>
  <c r="AY18" i="8"/>
  <c r="AY31" i="7"/>
  <c r="AY31" i="8" s="1"/>
  <c r="AY21" i="7"/>
  <c r="AY21" i="8" s="1"/>
  <c r="AY38" i="7"/>
  <c r="AY38" i="8" s="1"/>
  <c r="AY29" i="7"/>
  <c r="AY29" i="8" s="1"/>
  <c r="AY36" i="7"/>
  <c r="AY36" i="8" s="1"/>
  <c r="AY34" i="7"/>
  <c r="AY34" i="8" s="1"/>
  <c r="AY33" i="7"/>
  <c r="AY33" i="8" s="1"/>
  <c r="AX21" i="2"/>
  <c r="AN41" i="2"/>
  <c r="AZ2" i="8"/>
  <c r="AZ2" i="7"/>
  <c r="AX18" i="2"/>
  <c r="AX15" i="2"/>
  <c r="BH4" i="8" l="1"/>
  <c r="BB19" i="8"/>
  <c r="D19" i="11" s="1"/>
  <c r="BC19" i="8"/>
  <c r="E19" i="11" s="1"/>
  <c r="BD19" i="8"/>
  <c r="F19" i="11" s="1"/>
  <c r="BF19" i="8"/>
  <c r="H19" i="11" s="1"/>
  <c r="BG19" i="8"/>
  <c r="I19" i="11" s="1"/>
  <c r="BH19" i="8"/>
  <c r="J19" i="11" s="1"/>
  <c r="BE19" i="8"/>
  <c r="G19" i="11" s="1"/>
  <c r="T24" i="10"/>
  <c r="M10" i="10"/>
  <c r="T25" i="10"/>
  <c r="T32" i="10"/>
  <c r="T28" i="10"/>
  <c r="T35" i="10"/>
  <c r="M5" i="10"/>
  <c r="T21" i="10"/>
  <c r="T20" i="10"/>
  <c r="M37" i="10"/>
  <c r="T11" i="10"/>
  <c r="M6" i="10"/>
  <c r="M21" i="10"/>
  <c r="T10" i="10"/>
  <c r="T27" i="10"/>
  <c r="T15" i="10"/>
  <c r="M23" i="10"/>
  <c r="T23" i="10"/>
  <c r="T17" i="10"/>
  <c r="T12" i="10"/>
  <c r="M24" i="10"/>
  <c r="T7" i="10"/>
  <c r="T8" i="10"/>
  <c r="T29" i="10"/>
  <c r="M18" i="10"/>
  <c r="T34" i="10"/>
  <c r="T39" i="10"/>
  <c r="T18" i="10"/>
  <c r="T9" i="10"/>
  <c r="M15" i="10"/>
  <c r="T36" i="10"/>
  <c r="BG8" i="8"/>
  <c r="N23" i="10"/>
  <c r="U37" i="10"/>
  <c r="N15" i="10"/>
  <c r="N21" i="10"/>
  <c r="U15" i="10"/>
  <c r="U21" i="10"/>
  <c r="U38" i="10"/>
  <c r="N37" i="10"/>
  <c r="N38" i="10"/>
  <c r="U6" i="10"/>
  <c r="N17" i="10"/>
  <c r="U7" i="10"/>
  <c r="N16" i="10"/>
  <c r="U24" i="10"/>
  <c r="U23" i="10"/>
  <c r="U8" i="10"/>
  <c r="U14" i="10"/>
  <c r="U9" i="10"/>
  <c r="N25" i="10"/>
  <c r="N26" i="10"/>
  <c r="U12" i="10"/>
  <c r="U11" i="10"/>
  <c r="U35" i="10"/>
  <c r="T4" i="10"/>
  <c r="S41" i="10"/>
  <c r="T14" i="10"/>
  <c r="T38" i="10"/>
  <c r="T31" i="10"/>
  <c r="T22" i="10"/>
  <c r="T30" i="10"/>
  <c r="U13" i="10"/>
  <c r="T5" i="10"/>
  <c r="T26" i="10"/>
  <c r="M38" i="10"/>
  <c r="T13" i="10"/>
  <c r="U29" i="10"/>
  <c r="T6" i="10"/>
  <c r="T16" i="10"/>
  <c r="T37" i="10"/>
  <c r="T33" i="10"/>
  <c r="N13" i="10"/>
  <c r="AX26" i="2"/>
  <c r="AX32" i="2"/>
  <c r="AX20" i="2"/>
  <c r="N7" i="10"/>
  <c r="AX31" i="2"/>
  <c r="AX24" i="2"/>
  <c r="AX10" i="2"/>
  <c r="AX27" i="2"/>
  <c r="AX25" i="2"/>
  <c r="AX36" i="2"/>
  <c r="AX23" i="2"/>
  <c r="AX28" i="2"/>
  <c r="AX34" i="2"/>
  <c r="AX35" i="2"/>
  <c r="AX17" i="2"/>
  <c r="AX30" i="2"/>
  <c r="AX29" i="2"/>
  <c r="AX39" i="2"/>
  <c r="AX16" i="2"/>
  <c r="AX22" i="2"/>
  <c r="AX9" i="2"/>
  <c r="AX33" i="2"/>
  <c r="N11" i="10"/>
  <c r="AX11" i="2"/>
  <c r="BF35" i="8"/>
  <c r="BG33" i="8"/>
  <c r="BF20" i="8"/>
  <c r="BF23" i="8"/>
  <c r="BG25" i="8"/>
  <c r="BF28" i="8"/>
  <c r="BG5" i="8"/>
  <c r="BG27" i="8"/>
  <c r="BG18" i="8"/>
  <c r="BF25" i="8"/>
  <c r="BG32" i="8"/>
  <c r="BF11" i="8"/>
  <c r="BF31" i="8"/>
  <c r="AR41" i="2"/>
  <c r="AU41" i="2"/>
  <c r="BG28" i="8"/>
  <c r="BG30" i="8"/>
  <c r="BG22" i="8"/>
  <c r="BG26" i="8"/>
  <c r="AW41" i="2"/>
  <c r="BF39" i="8"/>
  <c r="BF29" i="8"/>
  <c r="BG7" i="8"/>
  <c r="BF17" i="8"/>
  <c r="AS41" i="2"/>
  <c r="BG12" i="8"/>
  <c r="BF7" i="8"/>
  <c r="BG10" i="8"/>
  <c r="AV41" i="2"/>
  <c r="BG34" i="8"/>
  <c r="BG16" i="8"/>
  <c r="BG31" i="8"/>
  <c r="BF10" i="8"/>
  <c r="BG35" i="8"/>
  <c r="BF22" i="8"/>
  <c r="BF26" i="8"/>
  <c r="BG6" i="8"/>
  <c r="BG14" i="8"/>
  <c r="BG9" i="8"/>
  <c r="BF8" i="8"/>
  <c r="BG20" i="8"/>
  <c r="BE13" i="8"/>
  <c r="BF15" i="8"/>
  <c r="BG21" i="8"/>
  <c r="BB36" i="8"/>
  <c r="BB17" i="8"/>
  <c r="D17" i="11" s="1"/>
  <c r="BB30" i="8"/>
  <c r="D30" i="11" s="1"/>
  <c r="BC21" i="8"/>
  <c r="BC20" i="8"/>
  <c r="BC31" i="8"/>
  <c r="BB13" i="8"/>
  <c r="BE38" i="8"/>
  <c r="BE21" i="8"/>
  <c r="BC37" i="8"/>
  <c r="BB23" i="8"/>
  <c r="BB18" i="8"/>
  <c r="D18" i="11" s="1"/>
  <c r="BG37" i="8"/>
  <c r="BF13" i="8"/>
  <c r="BB38" i="8"/>
  <c r="BB26" i="8"/>
  <c r="BC9" i="8"/>
  <c r="BF21" i="8"/>
  <c r="BB24" i="8"/>
  <c r="BB39" i="8"/>
  <c r="BD37" i="8"/>
  <c r="F37" i="11" s="1"/>
  <c r="BC15" i="8"/>
  <c r="BB29" i="8"/>
  <c r="BD30" i="8"/>
  <c r="BB25" i="8"/>
  <c r="BB16" i="8"/>
  <c r="D16" i="11" s="1"/>
  <c r="BB15" i="8"/>
  <c r="D15" i="11" s="1"/>
  <c r="BC39" i="8"/>
  <c r="BC38" i="8"/>
  <c r="BB21" i="8"/>
  <c r="BG38" i="8"/>
  <c r="BD15" i="8"/>
  <c r="F15" i="11" s="1"/>
  <c r="BD38" i="8"/>
  <c r="BB31" i="8"/>
  <c r="D31" i="11" s="1"/>
  <c r="BF38" i="8"/>
  <c r="BC25" i="8"/>
  <c r="BB32" i="8"/>
  <c r="BB33" i="8"/>
  <c r="BC13" i="8"/>
  <c r="BB35" i="8"/>
  <c r="BE37" i="8"/>
  <c r="BD21" i="8"/>
  <c r="BB34" i="8"/>
  <c r="BB37" i="8"/>
  <c r="BB9" i="8"/>
  <c r="BC26" i="8"/>
  <c r="BG15" i="8"/>
  <c r="BD31" i="8"/>
  <c r="F31" i="11" s="1"/>
  <c r="BC30" i="8"/>
  <c r="E30" i="11" s="1"/>
  <c r="BE15" i="8"/>
  <c r="BF37" i="8"/>
  <c r="BB20" i="8"/>
  <c r="D20" i="11" s="1"/>
  <c r="BB22" i="8"/>
  <c r="BB5" i="8"/>
  <c r="BB7" i="8"/>
  <c r="BB10" i="8"/>
  <c r="BB6" i="8"/>
  <c r="BB4" i="8"/>
  <c r="BB28" i="8"/>
  <c r="BB27" i="8"/>
  <c r="BC29" i="8"/>
  <c r="BB8" i="8"/>
  <c r="BB14" i="8"/>
  <c r="BB11" i="8"/>
  <c r="BB12" i="8"/>
  <c r="BC36" i="8"/>
  <c r="BC18" i="8"/>
  <c r="BC14" i="8"/>
  <c r="BC12" i="8"/>
  <c r="BC10" i="8"/>
  <c r="BC7" i="8"/>
  <c r="BC16" i="8"/>
  <c r="BC8" i="8"/>
  <c r="BC24" i="8"/>
  <c r="BC35" i="8"/>
  <c r="BC28" i="8"/>
  <c r="BC22" i="8"/>
  <c r="BC34" i="8"/>
  <c r="BC11" i="8"/>
  <c r="BC6" i="8"/>
  <c r="BC33" i="8"/>
  <c r="BC32" i="8"/>
  <c r="BC27" i="8"/>
  <c r="BC17" i="8"/>
  <c r="BC5" i="8"/>
  <c r="BC23" i="8"/>
  <c r="BD13" i="8"/>
  <c r="BD34" i="8"/>
  <c r="BD35" i="8"/>
  <c r="BD12" i="8"/>
  <c r="BD25" i="8"/>
  <c r="BD39" i="8"/>
  <c r="BD17" i="8"/>
  <c r="BD8" i="8"/>
  <c r="BD20" i="8"/>
  <c r="BD23" i="8"/>
  <c r="BD11" i="8"/>
  <c r="BD24" i="8"/>
  <c r="BD18" i="8"/>
  <c r="BD32" i="8"/>
  <c r="BD28" i="8"/>
  <c r="BD14" i="8"/>
  <c r="BD26" i="8"/>
  <c r="BD22" i="8"/>
  <c r="BD16" i="8"/>
  <c r="BD33" i="8"/>
  <c r="BD7" i="8"/>
  <c r="BD6" i="8"/>
  <c r="BE4" i="8"/>
  <c r="BE33" i="8"/>
  <c r="BD36" i="8"/>
  <c r="BD29" i="8"/>
  <c r="BD10" i="8"/>
  <c r="BD5" i="8"/>
  <c r="BE24" i="8"/>
  <c r="BD27" i="8"/>
  <c r="BE30" i="8"/>
  <c r="BE5" i="8"/>
  <c r="BE7" i="8"/>
  <c r="BE26" i="8"/>
  <c r="BE9" i="8"/>
  <c r="BE34" i="8"/>
  <c r="BE29" i="8"/>
  <c r="BE10" i="8"/>
  <c r="BD9" i="8"/>
  <c r="BE11" i="8"/>
  <c r="BE20" i="8"/>
  <c r="BE32" i="8"/>
  <c r="BE31" i="8"/>
  <c r="BE25" i="8"/>
  <c r="BE14" i="8"/>
  <c r="BE22" i="8"/>
  <c r="BE17" i="8"/>
  <c r="BE35" i="8"/>
  <c r="BE23" i="8"/>
  <c r="BE28" i="8"/>
  <c r="BE39" i="8"/>
  <c r="BF32" i="8"/>
  <c r="BE36" i="8"/>
  <c r="BE16" i="8"/>
  <c r="BE12" i="8"/>
  <c r="BE27" i="8"/>
  <c r="BE18" i="8"/>
  <c r="BE6" i="8"/>
  <c r="BE8" i="8"/>
  <c r="BF36" i="8"/>
  <c r="BF4" i="8"/>
  <c r="BF33" i="8"/>
  <c r="BF5" i="8"/>
  <c r="BF18" i="8"/>
  <c r="BG39" i="8"/>
  <c r="BF14" i="8"/>
  <c r="BF6" i="8"/>
  <c r="BG29" i="8"/>
  <c r="BG36" i="8"/>
  <c r="BF34" i="8"/>
  <c r="BF30" i="8"/>
  <c r="BF9" i="8"/>
  <c r="BG17" i="8"/>
  <c r="BF27" i="8"/>
  <c r="BG24" i="8"/>
  <c r="BG11" i="8"/>
  <c r="BG13" i="8"/>
  <c r="BF24" i="8"/>
  <c r="AT41" i="2"/>
  <c r="BG23" i="8"/>
  <c r="BF16" i="8"/>
  <c r="BF12" i="8"/>
  <c r="N35" i="10"/>
  <c r="U4" i="10"/>
  <c r="U16" i="10"/>
  <c r="BH38" i="8"/>
  <c r="U25" i="10"/>
  <c r="V25" i="10" s="1"/>
  <c r="AB25" i="10" s="1"/>
  <c r="N8" i="10"/>
  <c r="BH15" i="8"/>
  <c r="AW41" i="8"/>
  <c r="BH37" i="8"/>
  <c r="BH21" i="8"/>
  <c r="AO41" i="2"/>
  <c r="G44" i="11" l="1"/>
  <c r="G47" i="11" s="1"/>
  <c r="G49" i="11" s="1"/>
  <c r="H44" i="11"/>
  <c r="H47" i="11" s="1"/>
  <c r="H49" i="11" s="1"/>
  <c r="I44" i="11"/>
  <c r="I47" i="11" s="1"/>
  <c r="I49" i="11" s="1"/>
  <c r="F44" i="11"/>
  <c r="F47" i="11" s="1"/>
  <c r="F49" i="11" s="1"/>
  <c r="E44" i="11"/>
  <c r="E47" i="11" s="1"/>
  <c r="E49" i="11" s="1"/>
  <c r="D44" i="11"/>
  <c r="D47" i="11" s="1"/>
  <c r="D49" i="11" s="1"/>
  <c r="V13" i="10"/>
  <c r="AD13" i="10" s="1"/>
  <c r="V35" i="10"/>
  <c r="AC35" i="10" s="1"/>
  <c r="V11" i="10"/>
  <c r="AB11" i="10" s="1"/>
  <c r="H11" i="11" s="1"/>
  <c r="V12" i="10"/>
  <c r="AB12" i="10" s="1"/>
  <c r="V24" i="10"/>
  <c r="Z24" i="10" s="1"/>
  <c r="F24" i="11" s="1"/>
  <c r="V14" i="10"/>
  <c r="AA14" i="10" s="1"/>
  <c r="G14" i="11" s="1"/>
  <c r="V8" i="10"/>
  <c r="Z8" i="10" s="1"/>
  <c r="F8" i="11" s="1"/>
  <c r="V29" i="10"/>
  <c r="AC29" i="10" s="1"/>
  <c r="I29" i="11" s="1"/>
  <c r="V9" i="10"/>
  <c r="AA9" i="10" s="1"/>
  <c r="G9" i="11" s="1"/>
  <c r="V38" i="10"/>
  <c r="V7" i="10"/>
  <c r="Z7" i="10" s="1"/>
  <c r="F7" i="11" s="1"/>
  <c r="O15" i="10"/>
  <c r="U18" i="10"/>
  <c r="V18" i="10" s="1"/>
  <c r="Z18" i="10" s="1"/>
  <c r="N18" i="10"/>
  <c r="O18" i="10" s="1"/>
  <c r="Y18" i="10" s="1"/>
  <c r="E18" i="11" s="1"/>
  <c r="O23" i="10"/>
  <c r="Y23" i="10" s="1"/>
  <c r="E23" i="11" s="1"/>
  <c r="V15" i="10"/>
  <c r="O37" i="10"/>
  <c r="O38" i="10"/>
  <c r="V23" i="10"/>
  <c r="Z23" i="10" s="1"/>
  <c r="F23" i="11" s="1"/>
  <c r="U20" i="10"/>
  <c r="V20" i="10" s="1"/>
  <c r="AA20" i="10" s="1"/>
  <c r="N20" i="10"/>
  <c r="V21" i="10"/>
  <c r="U22" i="10"/>
  <c r="V22" i="10" s="1"/>
  <c r="Z22" i="10" s="1"/>
  <c r="N22" i="10"/>
  <c r="V16" i="10"/>
  <c r="AA16" i="10" s="1"/>
  <c r="T41" i="10"/>
  <c r="V37" i="10"/>
  <c r="V6" i="10"/>
  <c r="Z6" i="10" s="1"/>
  <c r="F6" i="11" s="1"/>
  <c r="O21" i="10"/>
  <c r="N28" i="10"/>
  <c r="U28" i="10"/>
  <c r="V28" i="10" s="1"/>
  <c r="AB28" i="10" s="1"/>
  <c r="H28" i="11" s="1"/>
  <c r="N10" i="10"/>
  <c r="O10" i="10" s="1"/>
  <c r="Y10" i="10" s="1"/>
  <c r="E10" i="11" s="1"/>
  <c r="U10" i="10"/>
  <c r="V10" i="10" s="1"/>
  <c r="Z10" i="10" s="1"/>
  <c r="N5" i="10"/>
  <c r="O5" i="10" s="1"/>
  <c r="Y5" i="10" s="1"/>
  <c r="U5" i="10"/>
  <c r="V5" i="10" s="1"/>
  <c r="Z5" i="10" s="1"/>
  <c r="N27" i="10"/>
  <c r="U27" i="10"/>
  <c r="V27" i="10" s="1"/>
  <c r="AB27" i="10" s="1"/>
  <c r="N39" i="10"/>
  <c r="U39" i="10"/>
  <c r="V39" i="10" s="1"/>
  <c r="AD39" i="10" s="1"/>
  <c r="V4" i="10"/>
  <c r="Z4" i="10" s="1"/>
  <c r="M16" i="10"/>
  <c r="O16" i="10" s="1"/>
  <c r="M27" i="10"/>
  <c r="M7" i="10"/>
  <c r="O7" i="10" s="1"/>
  <c r="Y7" i="10" s="1"/>
  <c r="E7" i="11" s="1"/>
  <c r="M33" i="10"/>
  <c r="M14" i="10"/>
  <c r="M31" i="10"/>
  <c r="M34" i="10"/>
  <c r="M39" i="10"/>
  <c r="M17" i="10"/>
  <c r="O17" i="10" s="1"/>
  <c r="M13" i="10"/>
  <c r="O13" i="10" s="1"/>
  <c r="AC13" i="10" s="1"/>
  <c r="M28" i="10"/>
  <c r="M20" i="10"/>
  <c r="M9" i="10"/>
  <c r="M29" i="10"/>
  <c r="M35" i="10"/>
  <c r="O35" i="10" s="1"/>
  <c r="AB35" i="10" s="1"/>
  <c r="M32" i="10"/>
  <c r="M11" i="10"/>
  <c r="O11" i="10" s="1"/>
  <c r="AA11" i="10" s="1"/>
  <c r="G11" i="11" s="1"/>
  <c r="M36" i="10"/>
  <c r="M12" i="10"/>
  <c r="M30" i="10"/>
  <c r="M26" i="10"/>
  <c r="O26" i="10" s="1"/>
  <c r="AA26" i="10" s="1"/>
  <c r="G26" i="11" s="1"/>
  <c r="L41" i="10"/>
  <c r="M4" i="10"/>
  <c r="M22" i="10"/>
  <c r="M25" i="10"/>
  <c r="O25" i="10" s="1"/>
  <c r="AA25" i="10" s="1"/>
  <c r="M8" i="10"/>
  <c r="O8" i="10" s="1"/>
  <c r="Y8" i="10" s="1"/>
  <c r="E8" i="11" s="1"/>
  <c r="N4" i="10"/>
  <c r="D9" i="11"/>
  <c r="E32" i="11"/>
  <c r="H37" i="11"/>
  <c r="E38" i="11"/>
  <c r="D25" i="11"/>
  <c r="D36" i="11"/>
  <c r="E25" i="11"/>
  <c r="H38" i="11"/>
  <c r="E15" i="11"/>
  <c r="F11" i="11"/>
  <c r="E26" i="11"/>
  <c r="I38" i="11"/>
  <c r="H13" i="11"/>
  <c r="I21" i="11"/>
  <c r="AX41" i="2"/>
  <c r="H21" i="11"/>
  <c r="E31" i="11"/>
  <c r="G15" i="11"/>
  <c r="I15" i="11"/>
  <c r="D29" i="11"/>
  <c r="D23" i="11"/>
  <c r="D37" i="11"/>
  <c r="G21" i="11"/>
  <c r="E13" i="11"/>
  <c r="D32" i="11"/>
  <c r="G33" i="11"/>
  <c r="D11" i="11"/>
  <c r="F12" i="11"/>
  <c r="F26" i="11"/>
  <c r="H9" i="11"/>
  <c r="D27" i="11"/>
  <c r="D7" i="11"/>
  <c r="D12" i="11"/>
  <c r="F39" i="11"/>
  <c r="E35" i="11"/>
  <c r="D10" i="11"/>
  <c r="E36" i="11"/>
  <c r="D28" i="11"/>
  <c r="E29" i="11"/>
  <c r="I37" i="11"/>
  <c r="E14" i="11"/>
  <c r="D5" i="11"/>
  <c r="D39" i="11"/>
  <c r="E37" i="11"/>
  <c r="G29" i="11"/>
  <c r="D24" i="11"/>
  <c r="F13" i="11"/>
  <c r="E9" i="11"/>
  <c r="D13" i="11"/>
  <c r="J37" i="11"/>
  <c r="E21" i="11"/>
  <c r="J38" i="11"/>
  <c r="D22" i="11"/>
  <c r="J15" i="11"/>
  <c r="H15" i="11"/>
  <c r="F21" i="11"/>
  <c r="G13" i="11"/>
  <c r="E34" i="11"/>
  <c r="G37" i="11"/>
  <c r="E28" i="11"/>
  <c r="E39" i="11"/>
  <c r="D33" i="11"/>
  <c r="D26" i="11"/>
  <c r="E20" i="11"/>
  <c r="D6" i="11"/>
  <c r="F30" i="11"/>
  <c r="D4" i="11"/>
  <c r="BB41" i="8"/>
  <c r="D38" i="11"/>
  <c r="H17" i="11"/>
  <c r="BE41" i="8"/>
  <c r="X41" i="10"/>
  <c r="F38" i="11"/>
  <c r="J21" i="11"/>
  <c r="H22" i="11"/>
  <c r="D34" i="11"/>
  <c r="H39" i="11"/>
  <c r="I11" i="11"/>
  <c r="F25" i="11"/>
  <c r="D14" i="11"/>
  <c r="BF41" i="8"/>
  <c r="D8" i="11"/>
  <c r="D35" i="11"/>
  <c r="D21" i="11"/>
  <c r="G38" i="11"/>
  <c r="H20" i="11"/>
  <c r="N30" i="10"/>
  <c r="G39" i="11"/>
  <c r="G8" i="11"/>
  <c r="H8" i="11"/>
  <c r="I8" i="11"/>
  <c r="E11" i="11"/>
  <c r="H14" i="11"/>
  <c r="I14" i="11"/>
  <c r="F29" i="11"/>
  <c r="I31" i="11"/>
  <c r="F36" i="11"/>
  <c r="G36" i="11"/>
  <c r="G24" i="11"/>
  <c r="H24" i="11"/>
  <c r="I24" i="11"/>
  <c r="I26" i="11"/>
  <c r="G6" i="11"/>
  <c r="H6" i="11"/>
  <c r="I6" i="11"/>
  <c r="G7" i="11"/>
  <c r="H7" i="11"/>
  <c r="I7" i="11"/>
  <c r="G23" i="11"/>
  <c r="H23" i="11"/>
  <c r="I23" i="11"/>
  <c r="I30" i="11"/>
  <c r="I9" i="11"/>
  <c r="I17" i="11"/>
  <c r="F32" i="11"/>
  <c r="G32" i="11"/>
  <c r="E33" i="11"/>
  <c r="F33" i="11"/>
  <c r="F34" i="11"/>
  <c r="G34" i="11"/>
  <c r="U26" i="10"/>
  <c r="V26" i="10" s="1"/>
  <c r="AB26" i="10" s="1"/>
  <c r="H26" i="11" s="1"/>
  <c r="BH27" i="8"/>
  <c r="BH28" i="8"/>
  <c r="N24" i="10"/>
  <c r="O24" i="10" s="1"/>
  <c r="Y24" i="10" s="1"/>
  <c r="E24" i="11" s="1"/>
  <c r="BH18" i="8"/>
  <c r="BH22" i="8"/>
  <c r="BH39" i="8"/>
  <c r="BH25" i="8"/>
  <c r="BH20" i="8"/>
  <c r="BH35" i="8"/>
  <c r="BH7" i="8"/>
  <c r="BH5" i="8"/>
  <c r="BH10" i="8"/>
  <c r="BC4" i="8"/>
  <c r="BD4" i="8"/>
  <c r="BG4" i="8"/>
  <c r="BH8" i="8"/>
  <c r="BH13" i="8"/>
  <c r="BH11" i="8"/>
  <c r="BH16" i="8"/>
  <c r="N9" i="10"/>
  <c r="N6" i="10"/>
  <c r="O6" i="10" s="1"/>
  <c r="Y6" i="10" s="1"/>
  <c r="E6" i="11" s="1"/>
  <c r="N29" i="10"/>
  <c r="AX41" i="8"/>
  <c r="U17" i="10"/>
  <c r="V17" i="10" s="1"/>
  <c r="AA17" i="10" s="1"/>
  <c r="G17" i="11" s="1"/>
  <c r="N14" i="10"/>
  <c r="N12" i="10"/>
  <c r="D41" i="11" l="1"/>
  <c r="D51" i="11" s="1"/>
  <c r="J44" i="11"/>
  <c r="J47" i="11" s="1"/>
  <c r="J49" i="11" s="1"/>
  <c r="O22" i="10"/>
  <c r="Y22" i="10" s="1"/>
  <c r="E22" i="11" s="1"/>
  <c r="O30" i="10"/>
  <c r="AA30" i="10" s="1"/>
  <c r="G30" i="11" s="1"/>
  <c r="O9" i="10"/>
  <c r="Z9" i="10" s="1"/>
  <c r="F9" i="11" s="1"/>
  <c r="O20" i="10"/>
  <c r="Z20" i="10" s="1"/>
  <c r="F20" i="11" s="1"/>
  <c r="U31" i="10"/>
  <c r="V31" i="10" s="1"/>
  <c r="AB31" i="10" s="1"/>
  <c r="H31" i="11" s="1"/>
  <c r="N31" i="10"/>
  <c r="O31" i="10" s="1"/>
  <c r="AA31" i="10" s="1"/>
  <c r="G31" i="11" s="1"/>
  <c r="O28" i="10"/>
  <c r="AA28" i="10" s="1"/>
  <c r="G28" i="11" s="1"/>
  <c r="Z16" i="10"/>
  <c r="F16" i="11" s="1"/>
  <c r="Y16" i="10"/>
  <c r="E16" i="11" s="1"/>
  <c r="Z17" i="10"/>
  <c r="F17" i="11" s="1"/>
  <c r="Y17" i="10"/>
  <c r="E17" i="11" s="1"/>
  <c r="O39" i="10"/>
  <c r="AC39" i="10" s="1"/>
  <c r="I39" i="11" s="1"/>
  <c r="N33" i="10"/>
  <c r="O33" i="10" s="1"/>
  <c r="AB33" i="10" s="1"/>
  <c r="H33" i="11" s="1"/>
  <c r="U33" i="10"/>
  <c r="V33" i="10" s="1"/>
  <c r="AC33" i="10" s="1"/>
  <c r="I33" i="11" s="1"/>
  <c r="N32" i="10"/>
  <c r="O32" i="10" s="1"/>
  <c r="AB32" i="10" s="1"/>
  <c r="H32" i="11" s="1"/>
  <c r="U32" i="10"/>
  <c r="V32" i="10" s="1"/>
  <c r="AC32" i="10" s="1"/>
  <c r="I32" i="11" s="1"/>
  <c r="BH30" i="8"/>
  <c r="J30" i="11" s="1"/>
  <c r="U30" i="10"/>
  <c r="V30" i="10" s="1"/>
  <c r="AB30" i="10" s="1"/>
  <c r="H30" i="11" s="1"/>
  <c r="N34" i="10"/>
  <c r="O34" i="10" s="1"/>
  <c r="AB34" i="10" s="1"/>
  <c r="H34" i="11" s="1"/>
  <c r="U34" i="10"/>
  <c r="V34" i="10" s="1"/>
  <c r="AC34" i="10" s="1"/>
  <c r="I34" i="11" s="1"/>
  <c r="N36" i="10"/>
  <c r="O36" i="10" s="1"/>
  <c r="AB36" i="10" s="1"/>
  <c r="H36" i="11" s="1"/>
  <c r="U36" i="10"/>
  <c r="V36" i="10" s="1"/>
  <c r="AC36" i="10" s="1"/>
  <c r="I36" i="11" s="1"/>
  <c r="O27" i="10"/>
  <c r="AA27" i="10" s="1"/>
  <c r="G27" i="11" s="1"/>
  <c r="O14" i="10"/>
  <c r="Z14" i="10" s="1"/>
  <c r="F14" i="11" s="1"/>
  <c r="O29" i="10"/>
  <c r="AB29" i="10" s="1"/>
  <c r="H29" i="11" s="1"/>
  <c r="O12" i="10"/>
  <c r="AA12" i="10" s="1"/>
  <c r="G12" i="11" s="1"/>
  <c r="M41" i="10"/>
  <c r="O4" i="10"/>
  <c r="Y4" i="10" s="1"/>
  <c r="E4" i="11" s="1"/>
  <c r="J39" i="11"/>
  <c r="J11" i="11"/>
  <c r="J8" i="11"/>
  <c r="J7" i="11"/>
  <c r="BG41" i="8"/>
  <c r="BC41" i="8"/>
  <c r="BD41" i="8"/>
  <c r="G20" i="11"/>
  <c r="I20" i="11"/>
  <c r="J20" i="11"/>
  <c r="F10" i="11"/>
  <c r="G10" i="11"/>
  <c r="H10" i="11"/>
  <c r="I10" i="11"/>
  <c r="J10" i="11"/>
  <c r="E12" i="11"/>
  <c r="H12" i="11"/>
  <c r="I12" i="11"/>
  <c r="BH26" i="8"/>
  <c r="J26" i="11" s="1"/>
  <c r="F28" i="11"/>
  <c r="I28" i="11"/>
  <c r="J28" i="11"/>
  <c r="F4" i="11"/>
  <c r="G4" i="11"/>
  <c r="H4" i="11"/>
  <c r="I4" i="11"/>
  <c r="J4" i="11"/>
  <c r="G25" i="11"/>
  <c r="H25" i="11"/>
  <c r="I25" i="11"/>
  <c r="J25" i="11"/>
  <c r="F18" i="11"/>
  <c r="G18" i="11"/>
  <c r="H18" i="11"/>
  <c r="I18" i="11"/>
  <c r="J18" i="11"/>
  <c r="I13" i="11"/>
  <c r="J13" i="11"/>
  <c r="E5" i="11"/>
  <c r="F5" i="11"/>
  <c r="G5" i="11"/>
  <c r="H5" i="11"/>
  <c r="I5" i="11"/>
  <c r="J5" i="11"/>
  <c r="F22" i="11"/>
  <c r="G22" i="11"/>
  <c r="I22" i="11"/>
  <c r="J22" i="11"/>
  <c r="G16" i="11"/>
  <c r="H16" i="11"/>
  <c r="I16" i="11"/>
  <c r="J16" i="11"/>
  <c r="E27" i="11"/>
  <c r="F27" i="11"/>
  <c r="H27" i="11"/>
  <c r="I27" i="11"/>
  <c r="J27" i="11"/>
  <c r="F35" i="11"/>
  <c r="G35" i="11"/>
  <c r="H35" i="11"/>
  <c r="I35" i="11"/>
  <c r="J35" i="11"/>
  <c r="BH23" i="8"/>
  <c r="J23" i="11" s="1"/>
  <c r="BH34" i="8"/>
  <c r="J34" i="11" s="1"/>
  <c r="BH36" i="8"/>
  <c r="J36" i="11" s="1"/>
  <c r="BH17" i="8"/>
  <c r="J17" i="11" s="1"/>
  <c r="BH29" i="8"/>
  <c r="J29" i="11" s="1"/>
  <c r="BH24" i="8"/>
  <c r="J24" i="11" s="1"/>
  <c r="BH33" i="8"/>
  <c r="J33" i="11" s="1"/>
  <c r="BH31" i="8"/>
  <c r="J31" i="11" s="1"/>
  <c r="BH32" i="8"/>
  <c r="J32" i="11" s="1"/>
  <c r="BH14" i="8"/>
  <c r="J14" i="11" s="1"/>
  <c r="BH12" i="8"/>
  <c r="BH6" i="8"/>
  <c r="J6" i="11" s="1"/>
  <c r="BH9" i="8"/>
  <c r="J9" i="11" s="1"/>
  <c r="AY41" i="8"/>
  <c r="V41" i="10" l="1"/>
  <c r="U41" i="10"/>
  <c r="N41" i="10"/>
  <c r="O41" i="10"/>
  <c r="F41" i="11"/>
  <c r="F51" i="11" s="1"/>
  <c r="E17" i="13" s="1"/>
  <c r="H41" i="11"/>
  <c r="H51" i="11" s="1"/>
  <c r="G17" i="13" s="1"/>
  <c r="E41" i="11"/>
  <c r="E51" i="11" s="1"/>
  <c r="D17" i="13" s="1"/>
  <c r="I41" i="11"/>
  <c r="I51" i="11" s="1"/>
  <c r="H17" i="13" s="1"/>
  <c r="G41" i="11"/>
  <c r="G51" i="11" s="1"/>
  <c r="F17" i="13" s="1"/>
  <c r="J12" i="11"/>
  <c r="J41" i="11" s="1"/>
  <c r="J51" i="11" s="1"/>
  <c r="I17" i="13" s="1"/>
  <c r="AD41" i="10"/>
  <c r="Y41" i="10"/>
  <c r="AC41" i="10"/>
  <c r="AB41" i="10"/>
  <c r="AA41" i="10"/>
  <c r="BH41" i="8"/>
  <c r="Z41" i="10"/>
  <c r="G18" i="13" l="1"/>
  <c r="G19" i="13"/>
  <c r="F18" i="13"/>
  <c r="F19" i="13"/>
  <c r="E18" i="13"/>
  <c r="E19" i="13"/>
  <c r="H18" i="13"/>
  <c r="H19" i="13"/>
  <c r="I18" i="13"/>
  <c r="I19" i="13"/>
  <c r="D18" i="13"/>
  <c r="D19" i="13"/>
</calcChain>
</file>

<file path=xl/sharedStrings.xml><?xml version="1.0" encoding="utf-8"?>
<sst xmlns="http://schemas.openxmlformats.org/spreadsheetml/2006/main" count="288" uniqueCount="150">
  <si>
    <t>Fournisseur</t>
  </si>
  <si>
    <t>VSH_Saint-Hyacinthe</t>
  </si>
  <si>
    <t>Tidal_Hamilton</t>
  </si>
  <si>
    <t>COOP Carbone_Warwick</t>
  </si>
  <si>
    <t>ADM_Candiac</t>
  </si>
  <si>
    <t>SEMECS_Varennes</t>
  </si>
  <si>
    <t>CTBM_Saint-Pie</t>
  </si>
  <si>
    <t>WAGA_Saint-Étienne-des-Grès</t>
  </si>
  <si>
    <t>WAGA_Chicoutimi</t>
  </si>
  <si>
    <t>Ville de Québec_Québec</t>
  </si>
  <si>
    <t>WAGA_Brome</t>
  </si>
  <si>
    <t>SEMER_Rivière-du-Loup</t>
  </si>
  <si>
    <t>Carbonaxion_Neuville</t>
  </si>
  <si>
    <t>EDL_MI (WOODROAD)</t>
  </si>
  <si>
    <t>EDL_TX (TESSMAN)</t>
  </si>
  <si>
    <t>Archaea_PA</t>
  </si>
  <si>
    <t>US Venture_MI</t>
  </si>
  <si>
    <t>US Venture_MI_TX</t>
  </si>
  <si>
    <t>Archaea_OK</t>
  </si>
  <si>
    <t>Archaea_SENECA</t>
  </si>
  <si>
    <t>Archaea_SWACO</t>
  </si>
  <si>
    <t>Archaea_MEDORA</t>
  </si>
  <si>
    <t>Archaea_Montgomery</t>
  </si>
  <si>
    <t>Archaea_Bethlehem</t>
  </si>
  <si>
    <t>Archaea_Commonwealth (CES)</t>
  </si>
  <si>
    <t>TC_TN</t>
  </si>
  <si>
    <t>Limestone RNG Facility</t>
  </si>
  <si>
    <t>Lorain RNG Facility</t>
  </si>
  <si>
    <t>WM_Sainte-Sophie</t>
  </si>
  <si>
    <t>BerQ_Owensboro</t>
  </si>
  <si>
    <t>Viridi_Marathon</t>
  </si>
  <si>
    <t>Viridi_Brunswick</t>
  </si>
  <si>
    <t>Viridi_Rudarpa North Country</t>
  </si>
  <si>
    <t xml:space="preserve">Shell_Garland </t>
  </si>
  <si>
    <t>Shell_Melissa</t>
  </si>
  <si>
    <t>Ferme Shefford_Shefford</t>
  </si>
  <si>
    <t>Total</t>
  </si>
  <si>
    <t>Site de production</t>
  </si>
  <si>
    <t>Premier trimestre de création (pour calcul trimestriel et rétrocatif)</t>
  </si>
  <si>
    <t>Date IC formule/temporaire approuvée ou anticipée</t>
  </si>
  <si>
    <t>Date fin validité IC formule ou temp.</t>
  </si>
  <si>
    <t>Date IC finale approuvée ou anticipée</t>
  </si>
  <si>
    <t>Premier trimestre d'utilisation de l'IC formule (rapport trimestriel)</t>
  </si>
  <si>
    <t>IC de référence (geCO2/MJ)</t>
  </si>
  <si>
    <t>Date du rapport rétroactif (années passées)</t>
  </si>
  <si>
    <t>Premier trimestre pour rapport rétro</t>
  </si>
  <si>
    <t>Dernière fin d'année pour rapport rétro</t>
  </si>
  <si>
    <t>Dernière fin d'année pour rapport rétro (année en cours)</t>
  </si>
  <si>
    <t>Total contracté</t>
  </si>
  <si>
    <t>Volume total livré</t>
  </si>
  <si>
    <t>Achats futurs pour atteindre la cible</t>
  </si>
  <si>
    <t>Total contracté et achats futurs</t>
  </si>
  <si>
    <t>Site de production de GSR</t>
  </si>
  <si>
    <t xml:space="preserve">Pays </t>
  </si>
  <si>
    <t>IC</t>
  </si>
  <si>
    <t>Volumes de GSR injectés et ayant servi à créer des UC</t>
  </si>
  <si>
    <t>(g eCO2/MJ)</t>
  </si>
  <si>
    <t>Centre de Traitement de la Biomasse de la Montérégie inc.</t>
  </si>
  <si>
    <t>CA</t>
  </si>
  <si>
    <t>Coop Agri-Énergie Warwick</t>
  </si>
  <si>
    <t>Usine de biométhanisation de la ville de Saint-Hyacinthe</t>
  </si>
  <si>
    <t>Woodward Water Treatment Plant (Hamilton)</t>
  </si>
  <si>
    <t>ADM Agri‐Industries Company</t>
  </si>
  <si>
    <t>WBC-3 (Chicoutimi)</t>
  </si>
  <si>
    <t>WBC-2 (Brome/Cowansville)</t>
  </si>
  <si>
    <t>Centre de Biométhanisation de la Matière Organique (CBMO) - Québec</t>
  </si>
  <si>
    <t>Commonwealth RNG Facility</t>
  </si>
  <si>
    <t>ÉU</t>
  </si>
  <si>
    <t>Aria Energy East, LLC - Bethlehem</t>
  </si>
  <si>
    <t>TOTAL</t>
  </si>
  <si>
    <t>Cible réglementaire</t>
  </si>
  <si>
    <t>Oct 24-sept 25</t>
  </si>
  <si>
    <t>Oct 26-sept 27</t>
  </si>
  <si>
    <t>Oct 27-sept 28</t>
  </si>
  <si>
    <t>Oct 28-sept 29</t>
  </si>
  <si>
    <t>Oct 29-sept 30</t>
  </si>
  <si>
    <t>Oct 29-sept 31</t>
  </si>
  <si>
    <t>Source</t>
  </si>
  <si>
    <t>Scénario 1</t>
  </si>
  <si>
    <t xml:space="preserve">E-Hdoc6-pp.6-7 CONF. </t>
  </si>
  <si>
    <t>Scénario 2</t>
  </si>
  <si>
    <t xml:space="preserve">Calcul à partir de source E-Hdoc6-pp.6-7 CONF. </t>
  </si>
  <si>
    <t>Scénario 3</t>
  </si>
  <si>
    <t>Tableau 3</t>
  </si>
  <si>
    <r>
      <t>Prévision des injections de GSR dans le réseau 2025-2031</t>
    </r>
    <r>
      <rPr>
        <b/>
        <sz val="11"/>
        <color rgb="FFFF0000"/>
        <rFont val="Aptos Narrow"/>
        <family val="2"/>
        <scheme val="minor"/>
      </rPr>
      <t xml:space="preserve"> </t>
    </r>
    <r>
      <rPr>
        <b/>
        <sz val="11"/>
        <color theme="1"/>
        <rFont val="Aptos Narrow"/>
        <family val="2"/>
        <scheme val="minor"/>
      </rPr>
      <t xml:space="preserve">permettant de générer des UC selon trois scénarios </t>
    </r>
  </si>
  <si>
    <t>Tableau 4</t>
  </si>
  <si>
    <t>Prévision du nombre potentiel d’UC créées par Énergir à partir du GSR injecté dans le réseau selon les différents scénarios – 2025-2031</t>
  </si>
  <si>
    <t>Milliers UC</t>
  </si>
  <si>
    <t>n.d.</t>
  </si>
  <si>
    <t>Coûts de création des UC.</t>
  </si>
  <si>
    <t>Blue Sky Energy Facility</t>
  </si>
  <si>
    <t>MAJ Tableau 1</t>
  </si>
  <si>
    <t>Feuilles T1 à T5</t>
  </si>
  <si>
    <t>EDL_TX.MI</t>
  </si>
  <si>
    <t>Archaea_OK.NY.OH.IN</t>
  </si>
  <si>
    <t>Archaea_3</t>
  </si>
  <si>
    <t>NWNR_OH</t>
  </si>
  <si>
    <t>Viridi_portfolio</t>
  </si>
  <si>
    <t>Shell_Portfolio</t>
  </si>
  <si>
    <t>Notes</t>
  </si>
  <si>
    <t>Quantité d'UC cumulatives créées</t>
  </si>
  <si>
    <t>Centre de traitement de la biomasse de la Montérégie inc. (CTBM)</t>
  </si>
  <si>
    <t>WBC-1 (Saint-Étienne-des-Grès)</t>
  </si>
  <si>
    <t>Centre de biométhanisation de la matière organique (CBMO) - Québec</t>
  </si>
  <si>
    <t>IC FORMULE 
(geCO2/MJ)</t>
  </si>
  <si>
    <r>
      <t>Date début 
création UC</t>
    </r>
    <r>
      <rPr>
        <b/>
        <vertAlign val="superscript"/>
        <sz val="11"/>
        <color theme="0"/>
        <rFont val="Aptos Narrow"/>
        <family val="2"/>
        <scheme val="minor"/>
      </rPr>
      <t>1</t>
    </r>
  </si>
  <si>
    <r>
      <t>Date IC formule/temporaire approuvée ou anticipée</t>
    </r>
    <r>
      <rPr>
        <b/>
        <vertAlign val="superscript"/>
        <sz val="11"/>
        <color theme="0"/>
        <rFont val="Aptos Narrow"/>
        <family val="2"/>
        <scheme val="minor"/>
      </rPr>
      <t>2</t>
    </r>
  </si>
  <si>
    <r>
      <t>Date IC finale approuvée ou anticipée</t>
    </r>
    <r>
      <rPr>
        <b/>
        <vertAlign val="superscript"/>
        <sz val="11"/>
        <color theme="0"/>
        <rFont val="Aptos Narrow"/>
        <family val="2"/>
        <scheme val="minor"/>
      </rPr>
      <t>3</t>
    </r>
  </si>
  <si>
    <r>
      <t>Premier trimestre 
pour IC finale</t>
    </r>
    <r>
      <rPr>
        <sz val="11"/>
        <color theme="0"/>
        <rFont val="Aptos Narrow"/>
        <family val="2"/>
        <scheme val="minor"/>
      </rPr>
      <t xml:space="preserve"> (rap trim)</t>
    </r>
  </si>
  <si>
    <r>
      <t>IC Finale 
(geCO2/MJ)</t>
    </r>
    <r>
      <rPr>
        <b/>
        <vertAlign val="superscript"/>
        <sz val="11"/>
        <color theme="0"/>
        <rFont val="Aptos Narrow"/>
        <family val="2"/>
        <scheme val="minor"/>
      </rPr>
      <t>4</t>
    </r>
  </si>
  <si>
    <r>
      <t>Dernier trimestre pour IC formule</t>
    </r>
    <r>
      <rPr>
        <sz val="11"/>
        <color theme="0"/>
        <rFont val="Aptos Narrow"/>
        <family val="2"/>
        <scheme val="minor"/>
      </rPr>
      <t xml:space="preserve"> (minimum entre fin IC formule et début IC finale, rap trim)</t>
    </r>
  </si>
  <si>
    <t>Notes :</t>
  </si>
  <si>
    <r>
      <rPr>
        <vertAlign val="superscript"/>
        <sz val="11"/>
        <color theme="1"/>
        <rFont val="Aptos Narrow"/>
        <family val="2"/>
        <scheme val="minor"/>
      </rPr>
      <t xml:space="preserve">1 </t>
    </r>
    <r>
      <rPr>
        <sz val="11"/>
        <color theme="1"/>
        <rFont val="Aptos Narrow"/>
        <family val="2"/>
        <scheme val="minor"/>
      </rPr>
      <t>Date de signature de l’accord de création pour les sites canadiens ou date de la première livraison dans le réseau pour les sites hors Canada. Cette date est le déclencheur permettant de générer des UC, trimestriellement ou rétroactivement, selon le statut de l'IC.</t>
    </r>
  </si>
  <si>
    <r>
      <rPr>
        <vertAlign val="superscript"/>
        <sz val="11"/>
        <color theme="1"/>
        <rFont val="Aptos Narrow"/>
        <family val="2"/>
        <scheme val="minor"/>
      </rPr>
      <t xml:space="preserve">2 </t>
    </r>
    <r>
      <rPr>
        <sz val="11"/>
        <color theme="1"/>
        <rFont val="Aptos Narrow"/>
        <family val="2"/>
        <scheme val="minor"/>
      </rPr>
      <t>La date d'approbation de l'IC, réelle ou anticipée, permet de modéliser la création d'UC trimestrielles. Les UC sont créées via les rapports trimestriels à partir du trimestre dans lequel se trouve la date.</t>
    </r>
  </si>
  <si>
    <r>
      <t>Premier trimestre pour IC finale</t>
    </r>
    <r>
      <rPr>
        <sz val="11"/>
        <color theme="0"/>
        <rFont val="Aptos Narrow"/>
        <family val="2"/>
        <scheme val="minor"/>
      </rPr>
      <t xml:space="preserve"> (rap trim)</t>
    </r>
  </si>
  <si>
    <t>Date début 
création UC</t>
  </si>
  <si>
    <t>Densité énergétique (MJ/m³)</t>
  </si>
  <si>
    <t>IC Finale 
(geCO2/MJ)</t>
  </si>
  <si>
    <t xml:space="preserve">UC rétroactif 
(années passées)
</t>
  </si>
  <si>
    <t>Premier trimestre pour rapport rétro 
(année en cours)</t>
  </si>
  <si>
    <t>Date du rapport rétroactif 
(année en cours)</t>
  </si>
  <si>
    <t xml:space="preserve">UC rétroactif 
(derniers trimestres)
</t>
  </si>
  <si>
    <t>Volume total sur 
période rétroactive 
(années passées)
(m³)</t>
  </si>
  <si>
    <t>UC totaux sur 
période rétroactive 
(années passées)</t>
  </si>
  <si>
    <t>UC trimestriels sur période rétroactive (années passées)</t>
  </si>
  <si>
    <t>Volume rétroactif (année en cours)
(m³)</t>
  </si>
  <si>
    <t>UC totaux sur période rétroactif 
(année en cours)</t>
  </si>
  <si>
    <t>UC trimestriels sur période rétroactif (année en cours)</t>
  </si>
  <si>
    <t>UC des achats futurs (IC=45geCO2/MJ)</t>
  </si>
  <si>
    <t>Tableaux 3 et 4 de la pièce B-0009 du dossier  R-4320-2025</t>
  </si>
  <si>
    <t>m³</t>
  </si>
  <si>
    <t>10³m³</t>
  </si>
  <si>
    <t>Oct 25-sept 26</t>
  </si>
  <si>
    <t>Note : Le tableau 8 de la pièce B-0009 du dossier R-4320-2025 présente les coûts engagés pour les années 2022 à 2024. Il exclut donc les coûts associés aux UC générées en 2025, puisque ceux‑ci ne sont pas encore connus de manière précise. Le tableau 1 présente cependant le total de toutes les UC créées jusqu'au rapport trimestriel déposé le 30 septembre 2025 sur la base des volumes de GSR au 30 juin 2025.</t>
  </si>
  <si>
    <t>Scénario 1 : 100 % du GSR est valorisé.</t>
  </si>
  <si>
    <t>Scénario 3 : 20 % du GSR injecté est valorisé.</t>
  </si>
  <si>
    <t>Scénario 2 : 70 % du GSR injecté est valorisé.</t>
  </si>
  <si>
    <r>
      <t xml:space="preserve">2025 </t>
    </r>
    <r>
      <rPr>
        <b/>
        <vertAlign val="superscript"/>
        <sz val="10"/>
        <rFont val="Arial"/>
        <family val="2"/>
      </rPr>
      <t>1</t>
    </r>
  </si>
  <si>
    <t xml:space="preserve"> </t>
  </si>
  <si>
    <t>Note : Les volumes annuels par fournisseur issus de la page 2 de la pièce confidentielle Énergir‑H, Document 6 ont été répartis uniformément sur une base mensuelle pour les volumes prévisionnels. Lorsque disponibles, les volumes réels sont utilisés.</t>
  </si>
  <si>
    <r>
      <t>3</t>
    </r>
    <r>
      <rPr>
        <sz val="11"/>
        <color theme="1"/>
        <rFont val="Aptos Narrow"/>
        <family val="2"/>
        <scheme val="minor"/>
      </rPr>
      <t xml:space="preserve"> Seule une IC-Finale permet de prétendre à la récupération rétroactive des UC jusqu'à 3 périodes de conformité.</t>
    </r>
  </si>
  <si>
    <r>
      <rPr>
        <vertAlign val="superscript"/>
        <sz val="11"/>
        <color theme="1"/>
        <rFont val="Aptos Narrow"/>
        <family val="2"/>
        <scheme val="minor"/>
      </rPr>
      <t>4</t>
    </r>
    <r>
      <rPr>
        <sz val="11"/>
        <color theme="1"/>
        <rFont val="Aptos Narrow"/>
        <family val="2"/>
        <scheme val="minor"/>
      </rPr>
      <t xml:space="preserve"> Des compléments d’informations sont présentés à la pièce Énergir-1, Document 4. </t>
    </r>
  </si>
  <si>
    <t>Note : Les volumes trimestriels de GSR (onglet T1) et les intensités en carbone (onglet T2) sont intégrés à l’aide de la formule prévue au Règlement (art. 95(4)), qui utilise notamment l’IC de référence (67,8 g éq. CO₂/MJ) et la densité énergétique (38,39 MJ/m³).</t>
  </si>
  <si>
    <t>Note : Les volumes trimestriels proviennent de la page 2 et des pages 6-7 de la pièce Energir-H, Document 6 (Approvisionnement de GSR). Par prudence, les volumes manquants (écart entre la cible et les volumes déjà contractés) ont été associés à une intensité en carbone de 45 g éq. CO₂/MJ.</t>
  </si>
  <si>
    <t>source : E-Hdoc6-p.2 CONFIDENTIEL (2026 à 2031)</t>
  </si>
  <si>
    <t xml:space="preserve">source : E-Hdoc6-pp.6-7 CONF. </t>
  </si>
  <si>
    <t>Les noms utilisé dans la MAJ du tableau 1 correspondent au nom officiel pour le dépôt auprès de ECCC.</t>
  </si>
  <si>
    <r>
      <rPr>
        <vertAlign val="superscript"/>
        <sz val="9"/>
        <color theme="1"/>
        <rFont val="Aptos Narrow"/>
        <family val="2"/>
        <scheme val="minor"/>
      </rPr>
      <t>1</t>
    </r>
    <r>
      <rPr>
        <sz val="9"/>
        <color theme="1"/>
        <rFont val="Aptos Narrow"/>
        <family val="2"/>
        <scheme val="minor"/>
      </rPr>
      <t xml:space="preserve"> Blue Sky Energy Facility ne fait plus partie du portefeuille d'approvisionnement GNR depuis 2023.</t>
    </r>
  </si>
  <si>
    <r>
      <rPr>
        <vertAlign val="superscript"/>
        <sz val="9"/>
        <color theme="1"/>
        <rFont val="Aptos Narrow"/>
        <family val="2"/>
        <scheme val="minor"/>
      </rPr>
      <t>1</t>
    </r>
    <r>
      <rPr>
        <sz val="9"/>
        <color theme="1"/>
        <rFont val="Aptos Narrow"/>
        <family val="2"/>
        <scheme val="minor"/>
      </rPr>
      <t xml:space="preserve"> Le volume total annuel était disponible, mais pas la répartition mensuelle par site. À titre purement illustratif, les quantités d’UC estimées pour 2024‑2025 (issues des tableaux T1 à T5) ont donc été ajustées proportionnellement au volume total annuel.</t>
    </r>
  </si>
  <si>
    <t>Cette feuille est déposée sous pli confidentiel.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</si>
</sst>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yyyy"/>
    <numFmt numFmtId="165" formatCode="_ * #,##0_)\ _$_ ;_ * \(#,##0\)\ _$_ ;_ * &quot;-&quot;??_)\ _$_ ;_ @_ "/>
    <numFmt numFmtId="166" formatCode="_ * #,##0.00_)\ _$_ ;_ * \(#,##0.00\)\ _$_ ;_ * &quot;-&quot;??_)\ _$_ ;_ @_ "/>
    <numFmt numFmtId="167" formatCode="0.0"/>
    <numFmt numFmtId="168" formatCode="#,##0.0"/>
  </numFmts>
  <fonts count="40" x14ac:knownFonts="1">
    <font>
      <sz val="11"/>
      <color theme="1"/>
      <name val="Aptos Narrow"/>
      <family val="2"/>
      <scheme val="minor"/>
    </font>
    <font>
      <b/>
      <sz val="11"/>
      <color theme="1"/>
      <name val="Aptos Narrow"/>
      <family val="2"/>
      <scheme val="minor"/>
    </font>
    <font>
      <b/>
      <sz val="11"/>
      <color rgb="FF000000"/>
      <name val="Calibri"/>
      <family val="2"/>
    </font>
    <font>
      <sz val="11"/>
      <color rgb="FF000000"/>
      <name val="Calibri"/>
      <family val="2"/>
    </font>
    <font>
      <sz val="11"/>
      <name val="Calibri"/>
      <family val="2"/>
    </font>
    <font>
      <sz val="11"/>
      <color theme="1"/>
      <name val="Aptos Narrow"/>
      <family val="2"/>
      <scheme val="minor"/>
    </font>
    <font>
      <b/>
      <sz val="11"/>
      <color theme="0"/>
      <name val="Aptos Narrow"/>
      <family val="2"/>
      <scheme val="minor"/>
    </font>
    <font>
      <b/>
      <sz val="11"/>
      <name val="Aptos Narrow"/>
      <family val="2"/>
      <scheme val="minor"/>
    </font>
    <font>
      <sz val="11"/>
      <name val="Aptos Narrow"/>
      <family val="2"/>
      <scheme val="minor"/>
    </font>
    <font>
      <sz val="11"/>
      <color rgb="FF0033CC"/>
      <name val="Aptos Narrow"/>
      <family val="2"/>
      <scheme val="minor"/>
    </font>
    <font>
      <strike/>
      <sz val="11"/>
      <name val="Aptos Narrow"/>
      <family val="2"/>
      <scheme val="minor"/>
    </font>
    <font>
      <b/>
      <sz val="10"/>
      <color theme="2"/>
      <name val="Arial"/>
      <family val="2"/>
    </font>
    <font>
      <sz val="6.5"/>
      <color theme="2"/>
      <name val="Arial"/>
      <family val="2"/>
    </font>
    <font>
      <sz val="9"/>
      <name val="Arial"/>
      <family val="2"/>
    </font>
    <font>
      <b/>
      <sz val="9"/>
      <name val="Arial"/>
      <family val="2"/>
    </font>
    <font>
      <vertAlign val="superscript"/>
      <sz val="11"/>
      <color theme="1"/>
      <name val="Aptos Narrow"/>
      <family val="2"/>
      <scheme val="minor"/>
    </font>
    <font>
      <b/>
      <sz val="10"/>
      <name val="Arial"/>
      <family val="2"/>
    </font>
    <font>
      <sz val="6.5"/>
      <name val="Arial"/>
      <family val="2"/>
    </font>
    <font>
      <b/>
      <sz val="11"/>
      <color rgb="FFFF0000"/>
      <name val="Aptos Narrow"/>
      <family val="2"/>
      <scheme val="minor"/>
    </font>
    <font>
      <sz val="10"/>
      <color theme="1"/>
      <name val="Aptos Narrow"/>
      <family val="2"/>
      <scheme val="minor"/>
    </font>
    <font>
      <b/>
      <sz val="10"/>
      <color theme="1"/>
      <name val="Calibri"/>
      <family val="2"/>
    </font>
    <font>
      <sz val="10"/>
      <color theme="1"/>
      <name val="Calibri"/>
      <family val="2"/>
    </font>
    <font>
      <b/>
      <u/>
      <sz val="11"/>
      <color theme="1"/>
      <name val="Aptos Narrow"/>
      <family val="2"/>
      <scheme val="minor"/>
    </font>
    <font>
      <b/>
      <sz val="9"/>
      <name val="Arial"/>
    </font>
    <font>
      <b/>
      <sz val="10"/>
      <color theme="2"/>
      <name val="Arial"/>
    </font>
    <font>
      <sz val="6.5"/>
      <color theme="2"/>
      <name val="Arial"/>
    </font>
    <font>
      <sz val="9"/>
      <name val="Arial"/>
    </font>
    <font>
      <sz val="8"/>
      <name val="Aptos Narrow"/>
      <family val="2"/>
      <scheme val="minor"/>
    </font>
    <font>
      <i/>
      <sz val="11"/>
      <color rgb="FF000000"/>
      <name val="Calibri"/>
      <family val="2"/>
    </font>
    <font>
      <sz val="11"/>
      <color theme="0"/>
      <name val="Aptos Narrow"/>
      <family val="2"/>
      <scheme val="minor"/>
    </font>
    <font>
      <b/>
      <vertAlign val="superscript"/>
      <sz val="11"/>
      <color theme="0"/>
      <name val="Aptos Narrow"/>
      <family val="2"/>
      <scheme val="minor"/>
    </font>
    <font>
      <sz val="11"/>
      <color theme="0"/>
      <name val="Calibri"/>
      <family val="2"/>
    </font>
    <font>
      <i/>
      <sz val="10"/>
      <name val="Arial"/>
      <family val="2"/>
    </font>
    <font>
      <sz val="12"/>
      <color theme="0"/>
      <name val="Aptos Narrow"/>
      <family val="2"/>
      <scheme val="minor"/>
    </font>
    <font>
      <b/>
      <vertAlign val="superscript"/>
      <sz val="10"/>
      <name val="Arial"/>
      <family val="2"/>
    </font>
    <font>
      <sz val="9"/>
      <color theme="1"/>
      <name val="Aptos Narrow"/>
      <family val="2"/>
      <scheme val="minor"/>
    </font>
    <font>
      <vertAlign val="superscript"/>
      <sz val="9"/>
      <color theme="1"/>
      <name val="Aptos Narrow"/>
      <family val="2"/>
      <scheme val="minor"/>
    </font>
    <font>
      <sz val="10"/>
      <color theme="1"/>
      <name val="Aptos"/>
      <family val="2"/>
    </font>
    <font>
      <sz val="10"/>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4472C4"/>
        <bgColor theme="4"/>
      </patternFill>
    </fill>
    <fill>
      <patternFill patternType="solid">
        <fgColor rgb="FFD9E2F2"/>
        <bgColor theme="4" tint="0.79998168889431442"/>
      </patternFill>
    </fill>
    <fill>
      <patternFill patternType="solid">
        <fgColor rgb="FF0070C0"/>
        <bgColor theme="4"/>
      </patternFill>
    </fill>
    <fill>
      <patternFill patternType="solid">
        <fgColor rgb="FF0070C0"/>
        <bgColor indexed="64"/>
      </patternFill>
    </fill>
  </fills>
  <borders count="5">
    <border>
      <left/>
      <right/>
      <top/>
      <bottom/>
      <diagonal/>
    </border>
    <border>
      <left/>
      <right/>
      <top/>
      <bottom style="thin">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166" fontId="5" fillId="0" borderId="0" applyFont="0" applyFill="0" applyBorder="0" applyAlignment="0" applyProtection="0"/>
    <xf numFmtId="0" fontId="5" fillId="0" borderId="0"/>
  </cellStyleXfs>
  <cellXfs count="91">
    <xf numFmtId="0" fontId="0" fillId="0" borderId="0" xfId="0"/>
    <xf numFmtId="0" fontId="1" fillId="0" borderId="0" xfId="0" applyFont="1"/>
    <xf numFmtId="0" fontId="2" fillId="0" borderId="1" xfId="0" applyFont="1" applyBorder="1" applyAlignment="1">
      <alignment horizontal="center" vertical="center"/>
    </xf>
    <xf numFmtId="0" fontId="3" fillId="0" borderId="0" xfId="0" applyFont="1"/>
    <xf numFmtId="3" fontId="0" fillId="0" borderId="0" xfId="0" applyNumberFormat="1"/>
    <xf numFmtId="0" fontId="2" fillId="0" borderId="0" xfId="0" applyFont="1"/>
    <xf numFmtId="0" fontId="2" fillId="0" borderId="0" xfId="0" applyFont="1" applyAlignment="1">
      <alignment horizontal="center" vertical="center"/>
    </xf>
    <xf numFmtId="14" fontId="0" fillId="0" borderId="0" xfId="0" applyNumberFormat="1"/>
    <xf numFmtId="3" fontId="1" fillId="0" borderId="0" xfId="0" applyNumberFormat="1" applyFont="1"/>
    <xf numFmtId="165" fontId="8" fillId="0" borderId="0" xfId="1" applyNumberFormat="1" applyFont="1" applyBorder="1" applyAlignment="1">
      <alignment horizontal="left" vertical="center"/>
    </xf>
    <xf numFmtId="0" fontId="6" fillId="0" borderId="0" xfId="0" applyFont="1" applyAlignment="1">
      <alignment horizontal="left" vertical="center" wrapText="1"/>
    </xf>
    <xf numFmtId="14" fontId="9" fillId="0" borderId="0" xfId="1" applyNumberFormat="1" applyFont="1" applyFill="1" applyBorder="1" applyAlignment="1">
      <alignment horizontal="center" vertical="center"/>
    </xf>
    <xf numFmtId="165" fontId="7" fillId="0" borderId="0" xfId="1" applyNumberFormat="1" applyFont="1" applyFill="1" applyBorder="1" applyAlignment="1">
      <alignment horizontal="left" vertical="center"/>
    </xf>
    <xf numFmtId="14" fontId="8" fillId="0" borderId="0" xfId="1" applyNumberFormat="1" applyFont="1" applyFill="1" applyBorder="1" applyAlignment="1">
      <alignment horizontal="center" vertical="center"/>
    </xf>
    <xf numFmtId="0" fontId="0" fillId="0" borderId="0" xfId="0" applyAlignment="1">
      <alignment horizontal="center"/>
    </xf>
    <xf numFmtId="3" fontId="9" fillId="0" borderId="0" xfId="0" applyNumberFormat="1" applyFont="1"/>
    <xf numFmtId="14" fontId="4" fillId="0" borderId="0" xfId="0" applyNumberFormat="1" applyFont="1" applyAlignment="1">
      <alignment horizontal="center" vertical="center"/>
    </xf>
    <xf numFmtId="3" fontId="8" fillId="0" borderId="0" xfId="1"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2" fillId="2" borderId="3" xfId="0" applyFont="1" applyFill="1" applyBorder="1" applyAlignment="1">
      <alignment horizontal="left" vertical="center" wrapText="1"/>
    </xf>
    <xf numFmtId="167" fontId="13" fillId="3" borderId="4" xfId="2" applyNumberFormat="1" applyFont="1" applyFill="1" applyBorder="1" applyAlignment="1">
      <alignment horizontal="left" vertical="center"/>
    </xf>
    <xf numFmtId="167" fontId="13" fillId="3" borderId="4" xfId="2" applyNumberFormat="1" applyFont="1" applyFill="1" applyBorder="1" applyAlignment="1">
      <alignment horizontal="center" vertical="center"/>
    </xf>
    <xf numFmtId="3" fontId="13" fillId="3" borderId="4" xfId="2" applyNumberFormat="1" applyFont="1" applyFill="1" applyBorder="1" applyAlignment="1">
      <alignment horizontal="center" vertical="center"/>
    </xf>
    <xf numFmtId="167" fontId="13" fillId="0" borderId="4" xfId="2" applyNumberFormat="1" applyFont="1" applyBorder="1" applyAlignment="1">
      <alignment horizontal="left" vertical="center"/>
    </xf>
    <xf numFmtId="167" fontId="13" fillId="0" borderId="4" xfId="2" applyNumberFormat="1" applyFont="1" applyBorder="1" applyAlignment="1">
      <alignment horizontal="center" vertical="center"/>
    </xf>
    <xf numFmtId="3" fontId="13" fillId="0" borderId="4" xfId="2" applyNumberFormat="1" applyFont="1" applyBorder="1" applyAlignment="1">
      <alignment horizontal="center" vertical="center"/>
    </xf>
    <xf numFmtId="167" fontId="14" fillId="0" borderId="4" xfId="2" applyNumberFormat="1" applyFont="1" applyBorder="1" applyAlignment="1">
      <alignment horizontal="center" vertical="center"/>
    </xf>
    <xf numFmtId="3" fontId="14" fillId="0" borderId="4" xfId="2" applyNumberFormat="1" applyFont="1" applyBorder="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center" vertical="center" wrapText="1"/>
    </xf>
    <xf numFmtId="9" fontId="0" fillId="0" borderId="0" xfId="0" applyNumberFormat="1"/>
    <xf numFmtId="0" fontId="8" fillId="0" borderId="0" xfId="0" applyFont="1"/>
    <xf numFmtId="3" fontId="8" fillId="0" borderId="0" xfId="0" applyNumberFormat="1" applyFont="1" applyAlignment="1">
      <alignment horizontal="right"/>
    </xf>
    <xf numFmtId="0" fontId="8" fillId="0" borderId="0" xfId="0" applyFont="1" applyAlignment="1">
      <alignment horizontal="right"/>
    </xf>
    <xf numFmtId="0" fontId="1" fillId="0" borderId="0" xfId="2" applyFont="1"/>
    <xf numFmtId="0" fontId="1" fillId="0" borderId="0" xfId="2" applyFont="1" applyAlignment="1">
      <alignment horizontal="left" vertical="top"/>
    </xf>
    <xf numFmtId="168" fontId="8" fillId="0" borderId="0" xfId="0" applyNumberFormat="1" applyFont="1" applyAlignment="1">
      <alignment horizontal="right"/>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21" fillId="0" borderId="0" xfId="0" applyFont="1" applyAlignment="1">
      <alignment wrapText="1"/>
    </xf>
    <xf numFmtId="0" fontId="0" fillId="0" borderId="0" xfId="0" applyAlignment="1">
      <alignment horizontal="centerContinuous" wrapText="1"/>
    </xf>
    <xf numFmtId="0" fontId="22" fillId="0" borderId="0" xfId="0" applyFont="1"/>
    <xf numFmtId="3" fontId="23" fillId="0" borderId="4" xfId="2" applyNumberFormat="1" applyFont="1" applyBorder="1" applyAlignment="1">
      <alignment horizontal="center" vertical="center"/>
    </xf>
    <xf numFmtId="0" fontId="24" fillId="2" borderId="2" xfId="0" applyFont="1" applyFill="1" applyBorder="1" applyAlignment="1">
      <alignment horizontal="center" vertical="center" wrapText="1"/>
    </xf>
    <xf numFmtId="0" fontId="25" fillId="2" borderId="3" xfId="0" applyFont="1" applyFill="1" applyBorder="1" applyAlignment="1">
      <alignment horizontal="left" vertical="center" wrapText="1"/>
    </xf>
    <xf numFmtId="3" fontId="26" fillId="3" borderId="4" xfId="2" applyNumberFormat="1" applyFont="1" applyFill="1" applyBorder="1" applyAlignment="1">
      <alignment horizontal="center" vertical="center"/>
    </xf>
    <xf numFmtId="3" fontId="26" fillId="0" borderId="4" xfId="2" applyNumberFormat="1" applyFont="1" applyBorder="1" applyAlignment="1">
      <alignment horizontal="center" vertical="center"/>
    </xf>
    <xf numFmtId="165" fontId="8" fillId="0" borderId="0" xfId="1" applyNumberFormat="1" applyFont="1" applyFill="1" applyBorder="1" applyAlignment="1">
      <alignment horizontal="center" vertical="center"/>
    </xf>
    <xf numFmtId="14" fontId="8" fillId="0" borderId="0" xfId="1" applyNumberFormat="1" applyFont="1" applyFill="1" applyAlignment="1">
      <alignment horizontal="center" vertical="center"/>
    </xf>
    <xf numFmtId="14" fontId="10" fillId="0" borderId="0" xfId="1" applyNumberFormat="1" applyFont="1" applyFill="1" applyBorder="1" applyAlignment="1">
      <alignment horizontal="center" vertical="center"/>
    </xf>
    <xf numFmtId="165" fontId="10" fillId="0" borderId="0" xfId="1" applyNumberFormat="1" applyFont="1" applyFill="1" applyBorder="1" applyAlignment="1">
      <alignment horizontal="center" vertical="center"/>
    </xf>
    <xf numFmtId="1" fontId="8" fillId="0" borderId="0" xfId="1" applyNumberFormat="1" applyFont="1" applyFill="1" applyBorder="1" applyAlignment="1">
      <alignment horizontal="center" vertical="center"/>
    </xf>
    <xf numFmtId="1" fontId="10" fillId="0" borderId="0" xfId="1" applyNumberFormat="1" applyFont="1" applyFill="1" applyBorder="1" applyAlignment="1">
      <alignment horizontal="center" vertical="center"/>
    </xf>
    <xf numFmtId="4" fontId="8" fillId="0" borderId="0" xfId="1" applyNumberFormat="1" applyFont="1" applyFill="1" applyBorder="1" applyAlignment="1">
      <alignment horizontal="center" vertical="center"/>
    </xf>
    <xf numFmtId="0" fontId="28" fillId="0" borderId="0" xfId="0" applyFont="1" applyAlignment="1">
      <alignment horizontal="left"/>
    </xf>
    <xf numFmtId="0" fontId="3" fillId="0" borderId="0" xfId="0" applyFont="1" applyAlignment="1">
      <alignment horizontal="center"/>
    </xf>
    <xf numFmtId="0" fontId="6" fillId="4" borderId="0" xfId="0" applyFont="1" applyFill="1" applyAlignment="1">
      <alignment horizontal="left" vertical="center" wrapText="1"/>
    </xf>
    <xf numFmtId="164" fontId="6" fillId="5" borderId="0" xfId="0" applyNumberFormat="1" applyFont="1" applyFill="1" applyAlignment="1">
      <alignment horizontal="center" vertical="center" wrapText="1"/>
    </xf>
    <xf numFmtId="0" fontId="29" fillId="5" borderId="0" xfId="0" applyFont="1" applyFill="1"/>
    <xf numFmtId="14" fontId="29" fillId="5" borderId="0" xfId="0" applyNumberFormat="1" applyFont="1" applyFill="1" applyAlignment="1">
      <alignment horizontal="center" vertical="center"/>
    </xf>
    <xf numFmtId="14" fontId="31" fillId="5" borderId="0" xfId="0" applyNumberFormat="1" applyFont="1" applyFill="1" applyAlignment="1">
      <alignment horizontal="center" vertical="center"/>
    </xf>
    <xf numFmtId="14" fontId="29" fillId="5" borderId="0" xfId="0" applyNumberFormat="1" applyFont="1" applyFill="1" applyAlignment="1">
      <alignment vertical="center"/>
    </xf>
    <xf numFmtId="0" fontId="29" fillId="5" borderId="0" xfId="0" applyFont="1" applyFill="1" applyAlignment="1">
      <alignment vertical="center"/>
    </xf>
    <xf numFmtId="0" fontId="29" fillId="5" borderId="0" xfId="0" applyFont="1" applyFill="1" applyAlignment="1">
      <alignment horizontal="center" vertical="center"/>
    </xf>
    <xf numFmtId="0" fontId="29" fillId="5" borderId="0" xfId="0" applyFont="1" applyFill="1" applyAlignment="1">
      <alignment horizontal="center"/>
    </xf>
    <xf numFmtId="0" fontId="6" fillId="5" borderId="0" xfId="0" applyFont="1" applyFill="1"/>
    <xf numFmtId="0" fontId="6" fillId="5" borderId="0" xfId="0" applyFont="1" applyFill="1" applyAlignment="1">
      <alignment horizontal="center"/>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165" fontId="8" fillId="0" borderId="0" xfId="1" applyNumberFormat="1" applyFont="1" applyFill="1" applyBorder="1" applyAlignment="1">
      <alignment horizontal="left" vertical="center"/>
    </xf>
    <xf numFmtId="0" fontId="15" fillId="0" borderId="0" xfId="0" applyFont="1"/>
    <xf numFmtId="0" fontId="19" fillId="0" borderId="0" xfId="0" applyFont="1"/>
    <xf numFmtId="0" fontId="35" fillId="0" borderId="0" xfId="0" applyFont="1"/>
    <xf numFmtId="0" fontId="19" fillId="0" borderId="0" xfId="0" applyFont="1" applyAlignment="1">
      <alignment horizontal="left" vertical="center"/>
    </xf>
    <xf numFmtId="0" fontId="19" fillId="0" borderId="0" xfId="0" applyFont="1" applyAlignment="1">
      <alignment horizontal="centerContinuous" wrapText="1"/>
    </xf>
    <xf numFmtId="0" fontId="37" fillId="0" borderId="0" xfId="0" applyFont="1" applyAlignment="1">
      <alignment vertical="center"/>
    </xf>
    <xf numFmtId="0" fontId="37" fillId="0" borderId="0" xfId="0" applyFont="1"/>
    <xf numFmtId="0" fontId="33" fillId="0" borderId="0" xfId="0" applyFont="1"/>
    <xf numFmtId="0" fontId="11" fillId="0" borderId="0" xfId="0" applyFont="1" applyAlignment="1">
      <alignment horizontal="center" vertical="center"/>
    </xf>
    <xf numFmtId="4" fontId="14" fillId="0" borderId="0" xfId="2" applyNumberFormat="1" applyFont="1"/>
    <xf numFmtId="168" fontId="13" fillId="0" borderId="0" xfId="2" applyNumberFormat="1" applyFont="1" applyAlignment="1">
      <alignment horizontal="center" vertical="center"/>
    </xf>
    <xf numFmtId="0" fontId="38" fillId="0" borderId="0" xfId="0" applyFont="1" applyAlignment="1">
      <alignment horizontal="left" vertical="top" wrapText="1"/>
    </xf>
    <xf numFmtId="0" fontId="19" fillId="0" borderId="0" xfId="0" applyFont="1" applyAlignment="1">
      <alignment horizontal="center"/>
    </xf>
    <xf numFmtId="0" fontId="0" fillId="0" borderId="0" xfId="0"/>
    <xf numFmtId="0" fontId="20" fillId="0" borderId="0" xfId="0" applyFont="1" applyAlignment="1">
      <alignment horizontal="center" vertical="top" wrapText="1"/>
    </xf>
    <xf numFmtId="0" fontId="20" fillId="0" borderId="0" xfId="0" applyFont="1" applyAlignment="1">
      <alignment horizontal="center" vertical="center" wrapText="1"/>
    </xf>
    <xf numFmtId="0" fontId="39" fillId="0" borderId="0" xfId="0" applyFont="1" applyAlignment="1">
      <alignment horizontal="center"/>
    </xf>
    <xf numFmtId="0" fontId="35" fillId="0" borderId="0" xfId="0" quotePrefix="1" applyFont="1" applyAlignment="1">
      <alignment horizontal="left"/>
    </xf>
    <xf numFmtId="0" fontId="35" fillId="0" borderId="0" xfId="0" applyFont="1" applyAlignment="1">
      <alignment horizontal="left"/>
    </xf>
  </cellXfs>
  <cellStyles count="3">
    <cellStyle name="Milliers 2" xfId="1" xr:uid="{EE4F5A29-9C33-4E0D-ADB0-AFEB1D076041}"/>
    <cellStyle name="Normal" xfId="0" builtinId="0"/>
    <cellStyle name="Normal 2" xfId="2" xr:uid="{472EAF4E-6B73-46A7-960C-F91933921358}"/>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7165D-F633-4BB0-8B48-A7C23A5B03DF}">
  <dimension ref="A1:I17"/>
  <sheetViews>
    <sheetView workbookViewId="0">
      <selection activeCell="A24" sqref="A24"/>
    </sheetView>
  </sheetViews>
  <sheetFormatPr baseColWidth="10" defaultColWidth="11.453125" defaultRowHeight="14.5" x14ac:dyDescent="0.35"/>
  <cols>
    <col min="1" max="1" width="56.54296875" customWidth="1"/>
    <col min="5" max="5" width="17.1796875" customWidth="1"/>
  </cols>
  <sheetData>
    <row r="1" spans="1:9" ht="52" x14ac:dyDescent="0.35">
      <c r="A1" s="18" t="s">
        <v>52</v>
      </c>
      <c r="B1" s="18" t="s">
        <v>53</v>
      </c>
      <c r="C1" s="18" t="s">
        <v>54</v>
      </c>
      <c r="D1" s="18" t="s">
        <v>100</v>
      </c>
      <c r="E1" s="44" t="s">
        <v>55</v>
      </c>
    </row>
    <row r="2" spans="1:9" x14ac:dyDescent="0.35">
      <c r="A2" s="19"/>
      <c r="B2" s="19"/>
      <c r="C2" s="19" t="s">
        <v>56</v>
      </c>
      <c r="D2" s="19"/>
      <c r="E2" s="45"/>
      <c r="I2" s="4"/>
    </row>
    <row r="3" spans="1:9" x14ac:dyDescent="0.35">
      <c r="A3" s="20" t="s">
        <v>101</v>
      </c>
      <c r="B3" s="21" t="s">
        <v>58</v>
      </c>
      <c r="C3" s="21">
        <v>35</v>
      </c>
      <c r="D3" s="22">
        <f>SUM('T3 UC trimestriels'!$N4:$Z4)</f>
        <v>7783</v>
      </c>
      <c r="E3" s="46">
        <f>SUMIFS('T1 Injection'!$D4:$P4,'T2 IC'!$N4:$Z4,"&gt;"&amp;0)</f>
        <v>6180628.4681974137</v>
      </c>
      <c r="I3" s="4"/>
    </row>
    <row r="4" spans="1:9" x14ac:dyDescent="0.35">
      <c r="A4" s="23" t="s">
        <v>59</v>
      </c>
      <c r="B4" s="24" t="s">
        <v>58</v>
      </c>
      <c r="C4" s="24">
        <v>35</v>
      </c>
      <c r="D4" s="25">
        <f>SUM('T3 UC trimestriels'!$N5:$Z5)</f>
        <v>5038</v>
      </c>
      <c r="E4" s="47">
        <f>SUMIFS('T1 Injection'!$D5:$P5,'T2 IC'!$N5:$Z5,"&gt;"&amp;0)</f>
        <v>4001188.0754816569</v>
      </c>
      <c r="I4" s="4"/>
    </row>
    <row r="5" spans="1:9" x14ac:dyDescent="0.35">
      <c r="A5" s="20" t="s">
        <v>60</v>
      </c>
      <c r="B5" s="21" t="s">
        <v>58</v>
      </c>
      <c r="C5" s="21">
        <v>18</v>
      </c>
      <c r="D5" s="22">
        <f>SUM('T3 UC trimestriels'!$N6:$Z6)</f>
        <v>23023</v>
      </c>
      <c r="E5" s="46">
        <f>SUMIFS('T1 Injection'!$D6:$P6,'T2 IC'!$N6:$Z6,"&gt;"&amp;0)</f>
        <v>12041552.138558986</v>
      </c>
      <c r="I5" s="4"/>
    </row>
    <row r="6" spans="1:9" x14ac:dyDescent="0.35">
      <c r="A6" s="23" t="s">
        <v>61</v>
      </c>
      <c r="B6" s="24" t="s">
        <v>58</v>
      </c>
      <c r="C6" s="24">
        <v>18</v>
      </c>
      <c r="D6" s="25">
        <f>SUM('T3 UC trimestriels'!$N7:$Z7)</f>
        <v>3227</v>
      </c>
      <c r="E6" s="47">
        <f>SUMIFS('T1 Injection'!$D7:$P7,'T2 IC'!$N7:$Z7,"&gt;"&amp;0)</f>
        <v>1688043.0205859067</v>
      </c>
      <c r="I6" s="4"/>
    </row>
    <row r="7" spans="1:9" x14ac:dyDescent="0.35">
      <c r="A7" s="20" t="s">
        <v>62</v>
      </c>
      <c r="B7" s="21" t="s">
        <v>58</v>
      </c>
      <c r="C7" s="21">
        <v>35</v>
      </c>
      <c r="D7" s="22">
        <f>SUM('T3 UC trimestriels'!$N8:$Z8)</f>
        <v>7853</v>
      </c>
      <c r="E7" s="46">
        <f>SUMIFS('T1 Injection'!$D8:$P8,'T2 IC'!$N8:$Z8,"&gt;"&amp;0)</f>
        <v>6236158.3903404586</v>
      </c>
      <c r="I7" s="4"/>
    </row>
    <row r="8" spans="1:9" x14ac:dyDescent="0.35">
      <c r="A8" s="23" t="s">
        <v>102</v>
      </c>
      <c r="B8" s="24" t="s">
        <v>58</v>
      </c>
      <c r="C8" s="24">
        <v>18</v>
      </c>
      <c r="D8" s="25">
        <f>SUM('T3 UC trimestriels'!$N10:$Z10)</f>
        <v>31055</v>
      </c>
      <c r="E8" s="47">
        <f>SUMIFS('T1 Injection'!$D10:$P10,'T2 IC'!$N10:$Z10,"&gt;"&amp;0)</f>
        <v>16243811.476642914</v>
      </c>
      <c r="I8" s="4"/>
    </row>
    <row r="9" spans="1:9" x14ac:dyDescent="0.35">
      <c r="A9" s="20" t="s">
        <v>63</v>
      </c>
      <c r="B9" s="21" t="s">
        <v>58</v>
      </c>
      <c r="C9" s="21">
        <v>18</v>
      </c>
      <c r="D9" s="22">
        <f>SUM('T3 UC trimestriels'!$N11:$Z11)</f>
        <v>2920</v>
      </c>
      <c r="E9" s="46">
        <f>SUMIFS('T1 Injection'!$D11:$P11,'T2 IC'!$N11:$Z11,"&gt;"&amp;0)</f>
        <v>1527263.8123515439</v>
      </c>
      <c r="I9" s="4"/>
    </row>
    <row r="10" spans="1:9" x14ac:dyDescent="0.35">
      <c r="A10" s="23" t="s">
        <v>64</v>
      </c>
      <c r="B10" s="24" t="s">
        <v>58</v>
      </c>
      <c r="C10" s="24">
        <v>18</v>
      </c>
      <c r="D10" s="25">
        <f>SUM('T3 UC trimestriels'!$N12:$Z12)</f>
        <v>3028</v>
      </c>
      <c r="E10" s="47">
        <f>SUMIFS('T1 Injection'!$D12:$P12,'T2 IC'!$N12:$Z12,"&gt;"&amp;0)</f>
        <v>1583451.307996833</v>
      </c>
      <c r="I10" s="4"/>
    </row>
    <row r="11" spans="1:9" x14ac:dyDescent="0.35">
      <c r="A11" s="20" t="s">
        <v>103</v>
      </c>
      <c r="B11" s="21" t="s">
        <v>58</v>
      </c>
      <c r="C11" s="21">
        <v>18</v>
      </c>
      <c r="D11" s="22">
        <f>SUM('T3 UC trimestriels'!$N14:$Z14)</f>
        <v>9548</v>
      </c>
      <c r="E11" s="46">
        <f>SUMIFS('T1 Injection'!$D14:$P14,'T2 IC'!$N14:$Z14,"&gt;"&amp;0)</f>
        <v>4994854.2306677224</v>
      </c>
      <c r="I11" s="4"/>
    </row>
    <row r="12" spans="1:9" x14ac:dyDescent="0.35">
      <c r="A12" s="23" t="s">
        <v>66</v>
      </c>
      <c r="B12" s="24" t="s">
        <v>67</v>
      </c>
      <c r="C12" s="24">
        <v>35</v>
      </c>
      <c r="D12" s="25">
        <f>SUM('T3 UC trimestriels'!$N28:$Z28)</f>
        <v>11634</v>
      </c>
      <c r="E12" s="47">
        <f>SUMIFS('T1 Injection'!$D28:$P28,'T2 IC'!$N28:$Z28,"&gt;"&amp;0)</f>
        <v>9238671.2172077075</v>
      </c>
      <c r="I12" s="4"/>
    </row>
    <row r="13" spans="1:9" x14ac:dyDescent="0.35">
      <c r="A13" s="20" t="s">
        <v>68</v>
      </c>
      <c r="B13" s="21" t="s">
        <v>67</v>
      </c>
      <c r="C13" s="21">
        <v>35</v>
      </c>
      <c r="D13" s="22">
        <f>SUM('T3 UC trimestriels'!$N27:$Z27)</f>
        <v>8861</v>
      </c>
      <c r="E13" s="46">
        <f>SUMIFS('T1 Injection'!$D27:$P27,'T2 IC'!$N27:$Z27,"&gt;"&amp;0)</f>
        <v>7037063.271311692</v>
      </c>
      <c r="I13" s="4"/>
    </row>
    <row r="14" spans="1:9" x14ac:dyDescent="0.35">
      <c r="A14" s="26" t="s">
        <v>69</v>
      </c>
      <c r="B14" s="26"/>
      <c r="C14" s="26"/>
      <c r="D14" s="27">
        <f>SUM(D3:D13)</f>
        <v>113970</v>
      </c>
      <c r="E14" s="43">
        <f>SUM(E3:E13)</f>
        <v>70772685.40934284</v>
      </c>
      <c r="I14" s="4"/>
    </row>
    <row r="16" spans="1:9" x14ac:dyDescent="0.35">
      <c r="A16" s="1" t="s">
        <v>89</v>
      </c>
    </row>
    <row r="17" spans="1:5" ht="45.65" customHeight="1" x14ac:dyDescent="0.35">
      <c r="A17" s="83" t="s">
        <v>133</v>
      </c>
      <c r="B17" s="83"/>
      <c r="C17" s="83"/>
      <c r="D17" s="83"/>
      <c r="E17" s="83"/>
    </row>
  </sheetData>
  <mergeCells count="1">
    <mergeCell ref="A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8023-D879-40A0-BA09-722AF3C9A7EB}">
  <dimension ref="B2:AX43"/>
  <sheetViews>
    <sheetView workbookViewId="0">
      <pane xSplit="2" ySplit="2" topLeftCell="AD3" activePane="bottomRight" state="frozen"/>
      <selection activeCell="B29" sqref="B29"/>
      <selection pane="topRight" activeCell="B29" sqref="B29"/>
      <selection pane="bottomLeft" activeCell="B29" sqref="B29"/>
      <selection pane="bottomRight" activeCell="H37" sqref="H37"/>
    </sheetView>
  </sheetViews>
  <sheetFormatPr baseColWidth="10" defaultColWidth="29.81640625" defaultRowHeight="14.5" x14ac:dyDescent="0.35"/>
  <cols>
    <col min="1" max="1" width="3.1796875" customWidth="1"/>
    <col min="3" max="3" width="2.81640625" customWidth="1"/>
    <col min="4" max="42" width="10.1796875" bestFit="1" customWidth="1"/>
    <col min="43" max="43" width="1.81640625" customWidth="1"/>
    <col min="44" max="50" width="10.81640625" bestFit="1" customWidth="1"/>
    <col min="51" max="51" width="3.453125" customWidth="1"/>
  </cols>
  <sheetData>
    <row r="2" spans="2:50" x14ac:dyDescent="0.35">
      <c r="B2" s="2" t="s">
        <v>0</v>
      </c>
      <c r="C2" s="6"/>
      <c r="D2" s="16">
        <v>44652</v>
      </c>
      <c r="E2" s="7">
        <f>EDATE(D2,3)</f>
        <v>44743</v>
      </c>
      <c r="F2" s="7">
        <f t="shared" ref="F2:M2" si="0">EDATE(E2,3)</f>
        <v>44835</v>
      </c>
      <c r="G2" s="7">
        <f t="shared" si="0"/>
        <v>44927</v>
      </c>
      <c r="H2" s="7">
        <f t="shared" si="0"/>
        <v>45017</v>
      </c>
      <c r="I2" s="7">
        <f t="shared" si="0"/>
        <v>45108</v>
      </c>
      <c r="J2" s="7">
        <f t="shared" si="0"/>
        <v>45200</v>
      </c>
      <c r="K2" s="7">
        <f t="shared" si="0"/>
        <v>45292</v>
      </c>
      <c r="L2" s="7">
        <f t="shared" si="0"/>
        <v>45383</v>
      </c>
      <c r="M2" s="7">
        <f t="shared" si="0"/>
        <v>45474</v>
      </c>
      <c r="N2" s="7">
        <v>45566</v>
      </c>
      <c r="O2" s="7">
        <f>EDATE(N2,3)</f>
        <v>45658</v>
      </c>
      <c r="P2" s="7">
        <f t="shared" ref="P2:AP2" si="1">EDATE(O2,3)</f>
        <v>45748</v>
      </c>
      <c r="Q2" s="7">
        <f t="shared" si="1"/>
        <v>45839</v>
      </c>
      <c r="R2" s="7">
        <f t="shared" si="1"/>
        <v>45931</v>
      </c>
      <c r="S2" s="7">
        <f t="shared" si="1"/>
        <v>46023</v>
      </c>
      <c r="T2" s="7">
        <f t="shared" si="1"/>
        <v>46113</v>
      </c>
      <c r="U2" s="7">
        <f t="shared" si="1"/>
        <v>46204</v>
      </c>
      <c r="V2" s="7">
        <f t="shared" si="1"/>
        <v>46296</v>
      </c>
      <c r="W2" s="7">
        <f t="shared" si="1"/>
        <v>46388</v>
      </c>
      <c r="X2" s="7">
        <f t="shared" si="1"/>
        <v>46478</v>
      </c>
      <c r="Y2" s="7">
        <f t="shared" si="1"/>
        <v>46569</v>
      </c>
      <c r="Z2" s="7">
        <f t="shared" si="1"/>
        <v>46661</v>
      </c>
      <c r="AA2" s="7">
        <f t="shared" si="1"/>
        <v>46753</v>
      </c>
      <c r="AB2" s="7">
        <f t="shared" si="1"/>
        <v>46844</v>
      </c>
      <c r="AC2" s="7">
        <f t="shared" si="1"/>
        <v>46935</v>
      </c>
      <c r="AD2" s="7">
        <f t="shared" si="1"/>
        <v>47027</v>
      </c>
      <c r="AE2" s="7">
        <f t="shared" si="1"/>
        <v>47119</v>
      </c>
      <c r="AF2" s="7">
        <f t="shared" si="1"/>
        <v>47209</v>
      </c>
      <c r="AG2" s="7">
        <f t="shared" si="1"/>
        <v>47300</v>
      </c>
      <c r="AH2" s="7">
        <f t="shared" si="1"/>
        <v>47392</v>
      </c>
      <c r="AI2" s="7">
        <f>EDATE(AH2,3)</f>
        <v>47484</v>
      </c>
      <c r="AJ2" s="7">
        <f t="shared" si="1"/>
        <v>47574</v>
      </c>
      <c r="AK2" s="7">
        <f>EDATE(AJ2,3)</f>
        <v>47665</v>
      </c>
      <c r="AL2" s="7">
        <f t="shared" si="1"/>
        <v>47757</v>
      </c>
      <c r="AM2" s="7">
        <f t="shared" si="1"/>
        <v>47849</v>
      </c>
      <c r="AN2" s="7">
        <f t="shared" si="1"/>
        <v>47939</v>
      </c>
      <c r="AO2" s="7">
        <f t="shared" si="1"/>
        <v>48030</v>
      </c>
      <c r="AP2" s="7">
        <f t="shared" si="1"/>
        <v>48122</v>
      </c>
      <c r="AR2" s="14">
        <v>2025</v>
      </c>
      <c r="AS2" s="14">
        <f>AR2+1</f>
        <v>2026</v>
      </c>
      <c r="AT2" s="14">
        <f t="shared" ref="AT2:AX2" si="2">AS2+1</f>
        <v>2027</v>
      </c>
      <c r="AU2" s="14">
        <f t="shared" si="2"/>
        <v>2028</v>
      </c>
      <c r="AV2" s="14">
        <f t="shared" si="2"/>
        <v>2029</v>
      </c>
      <c r="AW2" s="14">
        <f t="shared" si="2"/>
        <v>2030</v>
      </c>
      <c r="AX2" s="14">
        <f t="shared" si="2"/>
        <v>2031</v>
      </c>
    </row>
    <row r="4" spans="2:50" x14ac:dyDescent="0.35">
      <c r="B4" s="3" t="s">
        <v>6</v>
      </c>
      <c r="C4" s="3"/>
      <c r="D4" s="4">
        <v>0</v>
      </c>
      <c r="E4" s="4">
        <v>0</v>
      </c>
      <c r="F4" s="4">
        <v>0</v>
      </c>
      <c r="G4" s="4">
        <v>559224.06967537606</v>
      </c>
      <c r="H4" s="4">
        <v>412800.21113750333</v>
      </c>
      <c r="I4" s="4">
        <v>296859.32963842701</v>
      </c>
      <c r="J4" s="4">
        <v>553946.34098706779</v>
      </c>
      <c r="K4" s="4">
        <v>826207.44259699131</v>
      </c>
      <c r="L4" s="4">
        <v>833834.78490366857</v>
      </c>
      <c r="M4" s="4">
        <v>760886.77751385595</v>
      </c>
      <c r="N4" s="4">
        <v>551465</v>
      </c>
      <c r="O4" s="4">
        <v>551649.51174452365</v>
      </c>
      <c r="P4" s="4">
        <v>833755</v>
      </c>
      <c r="Q4" s="4">
        <v>835207</v>
      </c>
      <c r="R4" s="4">
        <v>843003.21406233613</v>
      </c>
      <c r="S4" s="4">
        <v>824677.05723489402</v>
      </c>
      <c r="T4" s="4">
        <v>833840.13564861496</v>
      </c>
      <c r="U4" s="4">
        <v>843003.21406233613</v>
      </c>
      <c r="V4" s="4">
        <v>843003.21406233613</v>
      </c>
      <c r="W4" s="4">
        <v>824677.05723489402</v>
      </c>
      <c r="X4" s="4">
        <v>833840.13564861496</v>
      </c>
      <c r="Y4" s="4">
        <v>843003.21406233613</v>
      </c>
      <c r="Z4" s="4">
        <v>840699.92659222055</v>
      </c>
      <c r="AA4" s="4">
        <v>831561.88391187019</v>
      </c>
      <c r="AB4" s="4">
        <v>831561.88391187042</v>
      </c>
      <c r="AC4" s="4">
        <v>840699.92659222055</v>
      </c>
      <c r="AD4" s="4">
        <v>843003.21406233613</v>
      </c>
      <c r="AE4" s="4">
        <v>824677.05723489402</v>
      </c>
      <c r="AF4" s="4">
        <v>833840.13564861496</v>
      </c>
      <c r="AG4" s="4">
        <v>843003.21406233613</v>
      </c>
      <c r="AH4" s="4">
        <v>843003.21406233613</v>
      </c>
      <c r="AI4" s="4">
        <v>824677.05723489402</v>
      </c>
      <c r="AJ4" s="4">
        <v>833840.13564861496</v>
      </c>
      <c r="AK4" s="4">
        <v>843003.21406233613</v>
      </c>
      <c r="AL4" s="4">
        <v>843003.21406233613</v>
      </c>
      <c r="AM4" s="4">
        <v>824677.05723489402</v>
      </c>
      <c r="AN4" s="4">
        <v>833840.13564861496</v>
      </c>
      <c r="AO4" s="4">
        <v>843003.21406233613</v>
      </c>
      <c r="AR4" s="4">
        <f t="shared" ref="AR4:AX7" si="3">SUMIFS($N4:$AP4,$N$2:$AP$2,"&gt;="&amp;DATE(AR$2-1,10,1),$N$2:$AP$2,"&lt;="&amp;DATE(AR$2,9,10))</f>
        <v>2772076.5117445234</v>
      </c>
      <c r="AS4" s="4">
        <f t="shared" si="3"/>
        <v>3344523.621008181</v>
      </c>
      <c r="AT4" s="4">
        <f t="shared" si="3"/>
        <v>3344523.621008181</v>
      </c>
      <c r="AU4" s="4">
        <f t="shared" si="3"/>
        <v>3344523.6210081819</v>
      </c>
      <c r="AV4" s="4">
        <f t="shared" si="3"/>
        <v>3344523.621008181</v>
      </c>
      <c r="AW4" s="4">
        <f t="shared" si="3"/>
        <v>3344523.621008181</v>
      </c>
      <c r="AX4" s="4">
        <f t="shared" si="3"/>
        <v>3344523.621008181</v>
      </c>
    </row>
    <row r="5" spans="2:50" x14ac:dyDescent="0.35">
      <c r="B5" s="3" t="s">
        <v>3</v>
      </c>
      <c r="C5" s="3"/>
      <c r="D5" s="4">
        <v>0</v>
      </c>
      <c r="E5" s="4">
        <v>0</v>
      </c>
      <c r="F5" s="4">
        <v>0</v>
      </c>
      <c r="G5" s="4">
        <v>142676.16785431511</v>
      </c>
      <c r="H5" s="4">
        <v>219345.47373977304</v>
      </c>
      <c r="I5" s="4">
        <v>455397.20242808131</v>
      </c>
      <c r="J5" s="4">
        <v>549115.90762734227</v>
      </c>
      <c r="K5" s="4">
        <v>492900.50145157031</v>
      </c>
      <c r="L5" s="4">
        <v>542174.71628397994</v>
      </c>
      <c r="M5" s="4">
        <v>469015.57139086834</v>
      </c>
      <c r="N5" s="4">
        <v>352521</v>
      </c>
      <c r="O5" s="4">
        <v>221166.5347057271</v>
      </c>
      <c r="P5" s="4">
        <v>556875</v>
      </c>
      <c r="Q5" s="4">
        <v>562575</v>
      </c>
      <c r="R5" s="4">
        <v>504109.58904109593</v>
      </c>
      <c r="S5" s="4">
        <v>493150.68493150687</v>
      </c>
      <c r="T5" s="4">
        <v>498630.1369863014</v>
      </c>
      <c r="U5" s="4">
        <v>504109.58904109587</v>
      </c>
      <c r="V5" s="4">
        <v>550808.57709953468</v>
      </c>
      <c r="W5" s="4">
        <v>538834.47759737098</v>
      </c>
      <c r="X5" s="4">
        <v>544821.52734845283</v>
      </c>
      <c r="Y5" s="4">
        <v>550808.57709953468</v>
      </c>
      <c r="Z5" s="4">
        <v>549303.63563204976</v>
      </c>
      <c r="AA5" s="4">
        <v>543332.943940397</v>
      </c>
      <c r="AB5" s="4">
        <v>543332.943940397</v>
      </c>
      <c r="AC5" s="4">
        <v>549303.63563204976</v>
      </c>
      <c r="AD5" s="4">
        <v>550808.57709953468</v>
      </c>
      <c r="AE5" s="4">
        <v>538834.47759737098</v>
      </c>
      <c r="AF5" s="4">
        <v>544821.52734845283</v>
      </c>
      <c r="AG5" s="4">
        <v>550808.57709953468</v>
      </c>
      <c r="AH5" s="4">
        <v>550808.57709953468</v>
      </c>
      <c r="AI5" s="4">
        <v>538834.47759737098</v>
      </c>
      <c r="AJ5" s="4">
        <v>544821.52734845283</v>
      </c>
      <c r="AK5" s="4">
        <v>550808.57709953468</v>
      </c>
      <c r="AL5" s="4">
        <v>550808.57709953468</v>
      </c>
      <c r="AM5" s="4">
        <v>538834.47759737098</v>
      </c>
      <c r="AN5" s="4">
        <v>544821.52734845283</v>
      </c>
      <c r="AO5" s="4">
        <v>550808.57709953468</v>
      </c>
      <c r="AR5" s="4">
        <f t="shared" si="3"/>
        <v>1693137.5347057271</v>
      </c>
      <c r="AS5" s="4">
        <f t="shared" si="3"/>
        <v>2000000.0000000002</v>
      </c>
      <c r="AT5" s="4">
        <f t="shared" si="3"/>
        <v>2185273.1591448933</v>
      </c>
      <c r="AU5" s="4">
        <f t="shared" si="3"/>
        <v>2185273.1591448933</v>
      </c>
      <c r="AV5" s="4">
        <f t="shared" si="3"/>
        <v>2185273.1591448933</v>
      </c>
      <c r="AW5" s="4">
        <f t="shared" si="3"/>
        <v>2185273.1591448933</v>
      </c>
      <c r="AX5" s="4">
        <f t="shared" si="3"/>
        <v>2185273.1591448933</v>
      </c>
    </row>
    <row r="6" spans="2:50" x14ac:dyDescent="0.35">
      <c r="B6" s="3" t="s">
        <v>1</v>
      </c>
      <c r="C6" s="3"/>
      <c r="D6" s="4">
        <v>0</v>
      </c>
      <c r="E6" s="4">
        <v>0</v>
      </c>
      <c r="F6" s="4">
        <v>0</v>
      </c>
      <c r="G6" s="4">
        <v>769464.23858537874</v>
      </c>
      <c r="H6" s="4">
        <v>1247189.2319873318</v>
      </c>
      <c r="I6" s="4">
        <v>1285589.8653998417</v>
      </c>
      <c r="J6" s="4">
        <v>1292320.7511216679</v>
      </c>
      <c r="K6" s="4">
        <v>1362892.5837951964</v>
      </c>
      <c r="L6" s="4">
        <v>1262707.8384798099</v>
      </c>
      <c r="M6" s="4">
        <v>1123884.9300607021</v>
      </c>
      <c r="N6" s="4">
        <v>1044851</v>
      </c>
      <c r="O6" s="4">
        <v>1244259.6991290578</v>
      </c>
      <c r="P6" s="4">
        <v>1408392</v>
      </c>
      <c r="Q6" s="4">
        <v>1330931</v>
      </c>
      <c r="R6" s="4">
        <v>1119075.901369863</v>
      </c>
      <c r="S6" s="4">
        <v>1094748.1643835616</v>
      </c>
      <c r="T6" s="4">
        <v>1106912.0328767123</v>
      </c>
      <c r="U6" s="4">
        <v>1119075.901369863</v>
      </c>
      <c r="V6" s="4">
        <v>1119075.901369863</v>
      </c>
      <c r="W6" s="4">
        <v>1094748.1643835616</v>
      </c>
      <c r="X6" s="4">
        <v>1106912.0328767123</v>
      </c>
      <c r="Y6" s="4">
        <v>1119075.901369863</v>
      </c>
      <c r="Z6" s="4">
        <v>1116018.3169398909</v>
      </c>
      <c r="AA6" s="4">
        <v>1103887.6830601094</v>
      </c>
      <c r="AB6" s="4">
        <v>1103887.6830601094</v>
      </c>
      <c r="AC6" s="4">
        <v>1116018.3169398909</v>
      </c>
      <c r="AD6" s="4">
        <v>1119075.901369863</v>
      </c>
      <c r="AE6" s="4">
        <v>1094748.1643835616</v>
      </c>
      <c r="AF6" s="4">
        <v>1106912.0328767123</v>
      </c>
      <c r="AG6" s="4">
        <v>1119075.901369863</v>
      </c>
      <c r="AH6" s="4">
        <v>1119075.901369863</v>
      </c>
      <c r="AI6" s="4">
        <v>1094748.1643835616</v>
      </c>
      <c r="AJ6" s="4">
        <v>1106912.0328767123</v>
      </c>
      <c r="AK6" s="4">
        <v>1119075.901369863</v>
      </c>
      <c r="AL6" s="4">
        <v>1119075.901369863</v>
      </c>
      <c r="AM6" s="4">
        <v>1094748.1643835616</v>
      </c>
      <c r="AN6" s="4">
        <v>1106912.0328767123</v>
      </c>
      <c r="AO6" s="4">
        <v>1119075.901369863</v>
      </c>
      <c r="AR6" s="4">
        <f t="shared" si="3"/>
        <v>5028433.699129058</v>
      </c>
      <c r="AS6" s="4">
        <f t="shared" si="3"/>
        <v>4439812</v>
      </c>
      <c r="AT6" s="4">
        <f t="shared" si="3"/>
        <v>4439812</v>
      </c>
      <c r="AU6" s="4">
        <f t="shared" si="3"/>
        <v>4439812</v>
      </c>
      <c r="AV6" s="4">
        <f t="shared" si="3"/>
        <v>4439812</v>
      </c>
      <c r="AW6" s="4">
        <f t="shared" si="3"/>
        <v>4439812</v>
      </c>
      <c r="AX6" s="4">
        <f t="shared" si="3"/>
        <v>4439812</v>
      </c>
    </row>
    <row r="7" spans="2:50" x14ac:dyDescent="0.35">
      <c r="B7" s="3" t="s">
        <v>2</v>
      </c>
      <c r="C7" s="3"/>
      <c r="D7" s="4">
        <v>0</v>
      </c>
      <c r="E7" s="4">
        <v>0</v>
      </c>
      <c r="F7" s="4">
        <v>0</v>
      </c>
      <c r="G7" s="4">
        <v>72578.516759039325</v>
      </c>
      <c r="H7" s="4">
        <v>214436.52678807071</v>
      </c>
      <c r="I7" s="4">
        <v>306017.41884402215</v>
      </c>
      <c r="J7" s="4">
        <v>276194.24650303507</v>
      </c>
      <c r="K7" s="4">
        <v>223013.98785959356</v>
      </c>
      <c r="L7" s="4">
        <v>122723.67379255741</v>
      </c>
      <c r="M7" s="4">
        <v>21773.555027711798</v>
      </c>
      <c r="N7" s="4">
        <v>5278</v>
      </c>
      <c r="O7" s="4">
        <v>153338.6117709158</v>
      </c>
      <c r="P7" s="4">
        <v>365267</v>
      </c>
      <c r="Q7" s="4">
        <v>92372.766429136973</v>
      </c>
      <c r="R7" s="4">
        <v>352703.80273972603</v>
      </c>
      <c r="S7" s="4">
        <v>345036.32876712328</v>
      </c>
      <c r="T7" s="4">
        <v>348870.06575342466</v>
      </c>
      <c r="U7" s="4">
        <v>352703.80273972603</v>
      </c>
      <c r="V7" s="4">
        <v>29391.983561643832</v>
      </c>
      <c r="W7" s="4">
        <v>28753.02739726027</v>
      </c>
      <c r="X7" s="4">
        <v>29072.505479452051</v>
      </c>
      <c r="Y7" s="4">
        <v>29391.983561643832</v>
      </c>
      <c r="Z7" s="4">
        <v>0</v>
      </c>
      <c r="AA7" s="4">
        <v>0</v>
      </c>
      <c r="AB7" s="4">
        <v>0</v>
      </c>
      <c r="AC7" s="4">
        <v>0</v>
      </c>
      <c r="AD7" s="4">
        <v>0</v>
      </c>
      <c r="AE7" s="4">
        <v>0</v>
      </c>
      <c r="AF7" s="4">
        <v>0</v>
      </c>
      <c r="AG7" s="4">
        <v>0</v>
      </c>
      <c r="AH7" s="4">
        <v>0</v>
      </c>
      <c r="AI7" s="4">
        <v>0</v>
      </c>
      <c r="AJ7" s="4">
        <v>0</v>
      </c>
      <c r="AK7" s="4">
        <v>0</v>
      </c>
      <c r="AL7" s="4">
        <v>0</v>
      </c>
      <c r="AM7" s="4">
        <v>0</v>
      </c>
      <c r="AN7" s="4">
        <v>0</v>
      </c>
      <c r="AO7" s="4">
        <v>0</v>
      </c>
      <c r="AR7" s="4">
        <f t="shared" si="3"/>
        <v>616256.37820005277</v>
      </c>
      <c r="AS7" s="4">
        <f t="shared" si="3"/>
        <v>1399314</v>
      </c>
      <c r="AT7" s="4">
        <f t="shared" si="3"/>
        <v>116609.49999999999</v>
      </c>
      <c r="AU7" s="4">
        <f t="shared" si="3"/>
        <v>0</v>
      </c>
      <c r="AV7" s="4">
        <f t="shared" si="3"/>
        <v>0</v>
      </c>
      <c r="AW7" s="4">
        <f t="shared" si="3"/>
        <v>0</v>
      </c>
      <c r="AX7" s="4">
        <f t="shared" si="3"/>
        <v>0</v>
      </c>
    </row>
    <row r="8" spans="2:50" x14ac:dyDescent="0.35">
      <c r="B8" s="3" t="s">
        <v>4</v>
      </c>
      <c r="C8" s="3"/>
      <c r="D8" s="4">
        <v>0</v>
      </c>
      <c r="E8" s="4">
        <v>0</v>
      </c>
      <c r="F8" s="4">
        <v>0</v>
      </c>
      <c r="G8" s="4">
        <v>94774.346793349163</v>
      </c>
      <c r="H8" s="4">
        <v>636605.9646344682</v>
      </c>
      <c r="I8" s="4">
        <v>594747.95460543677</v>
      </c>
      <c r="J8" s="4">
        <v>624412.82185273152</v>
      </c>
      <c r="K8" s="4">
        <v>671760.35893375566</v>
      </c>
      <c r="L8" s="4">
        <v>703906.04381103197</v>
      </c>
      <c r="M8" s="4">
        <v>796331.48588017945</v>
      </c>
      <c r="N8" s="4">
        <v>833651</v>
      </c>
      <c r="O8" s="4">
        <v>679862.76062285563</v>
      </c>
      <c r="P8" s="4">
        <v>694880</v>
      </c>
      <c r="Q8" s="4">
        <v>759172</v>
      </c>
      <c r="R8" s="4">
        <v>642501.28219178086</v>
      </c>
      <c r="S8" s="4">
        <v>628533.8630136986</v>
      </c>
      <c r="T8" s="4">
        <v>635517.57260273967</v>
      </c>
      <c r="U8" s="4">
        <v>642501.28219178075</v>
      </c>
      <c r="V8" s="4">
        <v>53435.616438356163</v>
      </c>
      <c r="W8" s="4">
        <v>52273.972602739726</v>
      </c>
      <c r="X8" s="4">
        <v>52854.794520547941</v>
      </c>
      <c r="Y8" s="4">
        <v>53435.616438356163</v>
      </c>
      <c r="Z8" s="4">
        <v>0</v>
      </c>
      <c r="AA8" s="4">
        <v>0</v>
      </c>
      <c r="AB8" s="4">
        <v>0</v>
      </c>
      <c r="AC8" s="4">
        <v>0</v>
      </c>
      <c r="AD8" s="4">
        <v>0</v>
      </c>
      <c r="AE8" s="4">
        <v>0</v>
      </c>
      <c r="AF8" s="4">
        <v>0</v>
      </c>
      <c r="AG8" s="4">
        <v>0</v>
      </c>
      <c r="AH8" s="4">
        <v>0</v>
      </c>
      <c r="AI8" s="4">
        <v>0</v>
      </c>
      <c r="AJ8" s="4">
        <v>0</v>
      </c>
      <c r="AK8" s="4">
        <v>0</v>
      </c>
      <c r="AL8" s="4">
        <v>0</v>
      </c>
      <c r="AM8" s="4">
        <v>0</v>
      </c>
      <c r="AN8" s="4">
        <v>0</v>
      </c>
      <c r="AO8" s="4">
        <v>0</v>
      </c>
      <c r="AR8" s="4">
        <f t="shared" ref="AR8:AX11" si="4">SUMIFS($N8:$AP8,$N$2:$AP$2,"&gt;="&amp;DATE(AR$2-1,10,1),$N$2:$AP$2,"&lt;="&amp;DATE(AR$2,9,10))</f>
        <v>2967565.7606228557</v>
      </c>
      <c r="AS8" s="4">
        <f t="shared" si="4"/>
        <v>2549054</v>
      </c>
      <c r="AT8" s="4">
        <f t="shared" si="4"/>
        <v>212000</v>
      </c>
      <c r="AU8" s="4">
        <f t="shared" si="4"/>
        <v>0</v>
      </c>
      <c r="AV8" s="4">
        <f t="shared" si="4"/>
        <v>0</v>
      </c>
      <c r="AW8" s="4">
        <f t="shared" si="4"/>
        <v>0</v>
      </c>
      <c r="AX8" s="4">
        <f t="shared" si="4"/>
        <v>0</v>
      </c>
    </row>
    <row r="9" spans="2:50" x14ac:dyDescent="0.35">
      <c r="B9" s="3" t="s">
        <v>5</v>
      </c>
      <c r="C9" s="3"/>
      <c r="D9" s="4">
        <v>0</v>
      </c>
      <c r="E9" s="4">
        <v>0</v>
      </c>
      <c r="F9" s="4">
        <v>0</v>
      </c>
      <c r="G9" s="4">
        <v>0</v>
      </c>
      <c r="H9" s="4">
        <v>0</v>
      </c>
      <c r="I9" s="4">
        <v>0</v>
      </c>
      <c r="J9" s="4">
        <v>0</v>
      </c>
      <c r="K9" s="4">
        <v>0</v>
      </c>
      <c r="L9" s="4">
        <v>0</v>
      </c>
      <c r="M9" s="4">
        <v>631406.7036157297</v>
      </c>
      <c r="N9" s="4">
        <v>658248</v>
      </c>
      <c r="O9" s="4">
        <v>474637.10741620488</v>
      </c>
      <c r="P9" s="4">
        <v>610505</v>
      </c>
      <c r="Q9" s="4">
        <v>589602</v>
      </c>
      <c r="R9" s="4">
        <v>666536.39454421215</v>
      </c>
      <c r="S9" s="4">
        <v>652046.4729236858</v>
      </c>
      <c r="T9" s="4">
        <v>659291.43373394897</v>
      </c>
      <c r="U9" s="4">
        <v>666536.39454421215</v>
      </c>
      <c r="V9" s="4">
        <v>666536.39454421215</v>
      </c>
      <c r="W9" s="4">
        <v>652046.4729236858</v>
      </c>
      <c r="X9" s="4">
        <v>659291.43373394897</v>
      </c>
      <c r="Y9" s="4">
        <v>666536.39454421215</v>
      </c>
      <c r="Z9" s="4">
        <v>664715.25685420062</v>
      </c>
      <c r="AA9" s="4">
        <v>657490.0910188288</v>
      </c>
      <c r="AB9" s="4">
        <v>657490.0910188288</v>
      </c>
      <c r="AC9" s="4">
        <v>664715.25685420062</v>
      </c>
      <c r="AD9" s="4">
        <v>666536.39454421215</v>
      </c>
      <c r="AE9" s="4">
        <v>652046.4729236858</v>
      </c>
      <c r="AF9" s="4">
        <v>659291.43373394897</v>
      </c>
      <c r="AG9" s="4">
        <v>666536.39454421215</v>
      </c>
      <c r="AH9" s="4">
        <v>666536.39454421215</v>
      </c>
      <c r="AI9" s="4">
        <v>652046.4729236858</v>
      </c>
      <c r="AJ9" s="4">
        <v>659291.43373394897</v>
      </c>
      <c r="AK9" s="4">
        <v>666536.39454421215</v>
      </c>
      <c r="AL9" s="4">
        <v>666536.39454421215</v>
      </c>
      <c r="AM9" s="4">
        <v>652046.4729236858</v>
      </c>
      <c r="AN9" s="4">
        <v>659291.43373394897</v>
      </c>
      <c r="AO9" s="4">
        <v>666536.39454421215</v>
      </c>
      <c r="AR9" s="4">
        <f t="shared" si="4"/>
        <v>2332992.1074162051</v>
      </c>
      <c r="AS9" s="4">
        <f t="shared" si="4"/>
        <v>2644410.6957460591</v>
      </c>
      <c r="AT9" s="4">
        <f t="shared" si="4"/>
        <v>2644410.6957460591</v>
      </c>
      <c r="AU9" s="4">
        <f t="shared" si="4"/>
        <v>2644410.6957460586</v>
      </c>
      <c r="AV9" s="4">
        <f t="shared" si="4"/>
        <v>2644410.6957460591</v>
      </c>
      <c r="AW9" s="4">
        <f t="shared" si="4"/>
        <v>2644410.6957460591</v>
      </c>
      <c r="AX9" s="4">
        <f t="shared" si="4"/>
        <v>2644410.6957460591</v>
      </c>
    </row>
    <row r="10" spans="2:50" x14ac:dyDescent="0.35">
      <c r="B10" s="3" t="s">
        <v>7</v>
      </c>
      <c r="C10" s="3"/>
      <c r="D10" s="4">
        <v>0</v>
      </c>
      <c r="E10" s="4">
        <v>0</v>
      </c>
      <c r="F10" s="4">
        <v>0</v>
      </c>
      <c r="G10" s="4">
        <v>0</v>
      </c>
      <c r="H10" s="4">
        <v>455581.94774346799</v>
      </c>
      <c r="I10" s="4">
        <v>1546344.6819741356</v>
      </c>
      <c r="J10" s="4">
        <v>1534705.6798627607</v>
      </c>
      <c r="K10" s="4">
        <v>2021087.4600158352</v>
      </c>
      <c r="L10" s="4">
        <v>1930667.722354183</v>
      </c>
      <c r="M10" s="4">
        <v>2118421.7471628399</v>
      </c>
      <c r="N10" s="4">
        <v>2331908</v>
      </c>
      <c r="O10" s="4">
        <v>2201900.2375296913</v>
      </c>
      <c r="P10" s="4">
        <v>2103194</v>
      </c>
      <c r="Q10" s="4">
        <v>2179784</v>
      </c>
      <c r="R10" s="4">
        <v>2027614.1823664033</v>
      </c>
      <c r="S10" s="4">
        <v>1983535.6131845247</v>
      </c>
      <c r="T10" s="4">
        <v>2005574.8977754642</v>
      </c>
      <c r="U10" s="4">
        <v>2027614.1823664033</v>
      </c>
      <c r="V10" s="4">
        <v>2094827.3972602738</v>
      </c>
      <c r="W10" s="4">
        <v>2049287.6712328766</v>
      </c>
      <c r="X10" s="4">
        <v>2072057.5342465751</v>
      </c>
      <c r="Y10" s="4">
        <v>2094827.3972602738</v>
      </c>
      <c r="Z10" s="4">
        <v>2089103.8251366122</v>
      </c>
      <c r="AA10" s="4">
        <v>2066396.1748633881</v>
      </c>
      <c r="AB10" s="4">
        <v>2066396.1748633881</v>
      </c>
      <c r="AC10" s="4">
        <v>2089103.8251366122</v>
      </c>
      <c r="AD10" s="4">
        <v>2094827.3972602738</v>
      </c>
      <c r="AE10" s="4">
        <v>2049287.6712328766</v>
      </c>
      <c r="AF10" s="4">
        <v>2072057.5342465751</v>
      </c>
      <c r="AG10" s="4">
        <v>2094827.3972602738</v>
      </c>
      <c r="AH10" s="4">
        <v>2094827.3972602738</v>
      </c>
      <c r="AI10" s="4">
        <v>2049287.6712328766</v>
      </c>
      <c r="AJ10" s="4">
        <v>2072057.5342465751</v>
      </c>
      <c r="AK10" s="4">
        <v>2094827.3972602738</v>
      </c>
      <c r="AL10" s="4">
        <v>2094827.3972602738</v>
      </c>
      <c r="AM10" s="4">
        <v>2049287.6712328766</v>
      </c>
      <c r="AN10" s="4">
        <v>2072057.5342465751</v>
      </c>
      <c r="AO10" s="4">
        <v>2094827.3972602738</v>
      </c>
      <c r="AR10" s="4">
        <f t="shared" si="4"/>
        <v>8816786.2375296913</v>
      </c>
      <c r="AS10" s="4">
        <f t="shared" si="4"/>
        <v>8044338.875692796</v>
      </c>
      <c r="AT10" s="4">
        <f t="shared" si="4"/>
        <v>8310999.9999999991</v>
      </c>
      <c r="AU10" s="4">
        <f t="shared" si="4"/>
        <v>8311000</v>
      </c>
      <c r="AV10" s="4">
        <f t="shared" si="4"/>
        <v>8310999.9999999991</v>
      </c>
      <c r="AW10" s="4">
        <f t="shared" si="4"/>
        <v>8310999.9999999991</v>
      </c>
      <c r="AX10" s="4">
        <f t="shared" si="4"/>
        <v>8310999.9999999991</v>
      </c>
    </row>
    <row r="11" spans="2:50" x14ac:dyDescent="0.35">
      <c r="B11" s="3" t="s">
        <v>8</v>
      </c>
      <c r="C11" s="3"/>
      <c r="D11" s="4">
        <v>0</v>
      </c>
      <c r="E11" s="4">
        <v>0</v>
      </c>
      <c r="F11" s="4">
        <v>0</v>
      </c>
      <c r="G11" s="4">
        <v>0</v>
      </c>
      <c r="H11" s="4">
        <v>0</v>
      </c>
      <c r="I11" s="4">
        <v>0</v>
      </c>
      <c r="J11" s="4">
        <v>11586.170493533913</v>
      </c>
      <c r="K11" s="4">
        <v>326867.24729480076</v>
      </c>
      <c r="L11" s="4">
        <v>332304.03800475062</v>
      </c>
      <c r="M11" s="4">
        <v>454605.43679070997</v>
      </c>
      <c r="N11" s="4">
        <v>394194</v>
      </c>
      <c r="O11" s="4">
        <v>335893.37556083396</v>
      </c>
      <c r="P11" s="4">
        <v>342571</v>
      </c>
      <c r="Q11" s="4">
        <v>331328</v>
      </c>
      <c r="R11" s="4">
        <v>324298.52818360284</v>
      </c>
      <c r="S11" s="4">
        <v>317248.56017961144</v>
      </c>
      <c r="T11" s="4">
        <v>320773.5441816072</v>
      </c>
      <c r="U11" s="4">
        <v>324298.52818360284</v>
      </c>
      <c r="V11" s="4">
        <v>365227.39726027398</v>
      </c>
      <c r="W11" s="4">
        <v>357287.67123287672</v>
      </c>
      <c r="X11" s="4">
        <v>361257.53424657532</v>
      </c>
      <c r="Y11" s="4">
        <v>365227.39726027398</v>
      </c>
      <c r="Z11" s="4">
        <v>340349.72677595634</v>
      </c>
      <c r="AA11" s="4">
        <v>336650.27322404378</v>
      </c>
      <c r="AB11" s="4">
        <v>336650.27322404372</v>
      </c>
      <c r="AC11" s="4">
        <v>340349.72677595628</v>
      </c>
      <c r="AD11" s="4">
        <v>317336.98630136985</v>
      </c>
      <c r="AE11" s="4">
        <v>310438.35616438359</v>
      </c>
      <c r="AF11" s="4">
        <v>313887.67123287672</v>
      </c>
      <c r="AG11" s="4">
        <v>317336.98630136985</v>
      </c>
      <c r="AH11" s="4">
        <v>317336.98630136985</v>
      </c>
      <c r="AI11" s="4">
        <v>310438.35616438359</v>
      </c>
      <c r="AJ11" s="4">
        <v>313887.67123287672</v>
      </c>
      <c r="AK11" s="4">
        <v>317336.98630136985</v>
      </c>
      <c r="AL11" s="4">
        <v>317336.98630136985</v>
      </c>
      <c r="AM11" s="4">
        <v>310438.35616438359</v>
      </c>
      <c r="AN11" s="4">
        <v>313887.67123287672</v>
      </c>
      <c r="AO11" s="4">
        <v>317336.98630136985</v>
      </c>
      <c r="AR11" s="4">
        <f t="shared" si="4"/>
        <v>1403986.3755608341</v>
      </c>
      <c r="AS11" s="4">
        <f t="shared" si="4"/>
        <v>1286619.1607284243</v>
      </c>
      <c r="AT11" s="4">
        <f t="shared" si="4"/>
        <v>1449000</v>
      </c>
      <c r="AU11" s="4">
        <f t="shared" si="4"/>
        <v>1354000.0000000002</v>
      </c>
      <c r="AV11" s="4">
        <f t="shared" si="4"/>
        <v>1259000</v>
      </c>
      <c r="AW11" s="4">
        <f t="shared" si="4"/>
        <v>1259000</v>
      </c>
      <c r="AX11" s="4">
        <f t="shared" si="4"/>
        <v>1259000</v>
      </c>
    </row>
    <row r="12" spans="2:50" x14ac:dyDescent="0.35">
      <c r="B12" s="3" t="s">
        <v>10</v>
      </c>
      <c r="C12" s="3"/>
      <c r="D12" s="4">
        <v>0</v>
      </c>
      <c r="E12" s="4">
        <v>0</v>
      </c>
      <c r="F12" s="4">
        <v>0</v>
      </c>
      <c r="G12" s="4">
        <v>0</v>
      </c>
      <c r="H12" s="4">
        <v>0</v>
      </c>
      <c r="I12" s="4">
        <v>0</v>
      </c>
      <c r="J12" s="4">
        <v>0</v>
      </c>
      <c r="K12" s="4">
        <v>0</v>
      </c>
      <c r="L12" s="4">
        <v>0</v>
      </c>
      <c r="M12" s="4">
        <v>360965.95407759305</v>
      </c>
      <c r="N12" s="4">
        <v>468989</v>
      </c>
      <c r="O12" s="4">
        <v>350831.35391923989</v>
      </c>
      <c r="P12" s="4">
        <v>402665</v>
      </c>
      <c r="Q12" s="4">
        <v>399136.65007212677</v>
      </c>
      <c r="R12" s="4">
        <v>399136.65007212677</v>
      </c>
      <c r="S12" s="4">
        <v>390459.76637490658</v>
      </c>
      <c r="T12" s="4">
        <v>394798.2082235167</v>
      </c>
      <c r="U12" s="4">
        <v>399136.65007212677</v>
      </c>
      <c r="V12" s="4">
        <v>439050.3150793403</v>
      </c>
      <c r="W12" s="4">
        <v>429505.74301239813</v>
      </c>
      <c r="X12" s="4">
        <v>434278.02904586925</v>
      </c>
      <c r="Y12" s="4">
        <v>439050.31507934036</v>
      </c>
      <c r="Z12" s="4">
        <v>477655.33533221821</v>
      </c>
      <c r="AA12" s="4">
        <v>472463.42951338977</v>
      </c>
      <c r="AB12" s="4">
        <v>472463.42951338977</v>
      </c>
      <c r="AC12" s="4">
        <v>477655.33533221821</v>
      </c>
      <c r="AD12" s="4">
        <v>478963.98008655309</v>
      </c>
      <c r="AE12" s="4">
        <v>468551.71964988887</v>
      </c>
      <c r="AF12" s="4">
        <v>473757.84986822098</v>
      </c>
      <c r="AG12" s="4">
        <v>478963.98008655303</v>
      </c>
      <c r="AH12" s="4">
        <v>478963.98008655309</v>
      </c>
      <c r="AI12" s="4">
        <v>468551.71964988887</v>
      </c>
      <c r="AJ12" s="4">
        <v>473757.84986822098</v>
      </c>
      <c r="AK12" s="4">
        <v>478963.98008655303</v>
      </c>
      <c r="AL12" s="4">
        <v>478963.98008655309</v>
      </c>
      <c r="AM12" s="4">
        <v>468551.71964988887</v>
      </c>
      <c r="AN12" s="4">
        <v>473757.84986822098</v>
      </c>
      <c r="AO12" s="4">
        <v>478963.98008655303</v>
      </c>
      <c r="AR12" s="4">
        <f t="shared" ref="AR12:AX14" si="5">SUMIFS($N12:$AP12,$N$2:$AP$2,"&gt;="&amp;DATE(AR$2-1,10,1),$N$2:$AP$2,"&lt;="&amp;DATE(AR$2,9,10))</f>
        <v>1621622.0039913668</v>
      </c>
      <c r="AS12" s="4">
        <f t="shared" si="5"/>
        <v>1583531.2747426769</v>
      </c>
      <c r="AT12" s="4">
        <f t="shared" si="5"/>
        <v>1741884.4022169481</v>
      </c>
      <c r="AU12" s="4">
        <f t="shared" si="5"/>
        <v>1900237.5296912161</v>
      </c>
      <c r="AV12" s="4">
        <f t="shared" si="5"/>
        <v>1900237.5296912161</v>
      </c>
      <c r="AW12" s="4">
        <f t="shared" si="5"/>
        <v>1900237.5296912161</v>
      </c>
      <c r="AX12" s="4">
        <f t="shared" si="5"/>
        <v>1900237.5296912161</v>
      </c>
    </row>
    <row r="13" spans="2:50" x14ac:dyDescent="0.35">
      <c r="B13" s="3" t="s">
        <v>11</v>
      </c>
      <c r="C13" s="3"/>
      <c r="D13" s="4">
        <v>0</v>
      </c>
      <c r="E13" s="4">
        <v>0</v>
      </c>
      <c r="F13" s="4">
        <v>0</v>
      </c>
      <c r="G13" s="4">
        <v>0</v>
      </c>
      <c r="H13" s="4">
        <v>0</v>
      </c>
      <c r="I13" s="4">
        <v>0</v>
      </c>
      <c r="J13" s="4">
        <v>0</v>
      </c>
      <c r="K13" s="4">
        <v>0</v>
      </c>
      <c r="L13" s="4">
        <v>0</v>
      </c>
      <c r="M13" s="4">
        <v>0</v>
      </c>
      <c r="N13" s="4">
        <v>0</v>
      </c>
      <c r="O13" s="4">
        <v>0</v>
      </c>
      <c r="P13" s="4">
        <v>0</v>
      </c>
      <c r="Q13" s="4">
        <v>0</v>
      </c>
      <c r="R13" s="4">
        <v>220547.94520547945</v>
      </c>
      <c r="S13" s="4">
        <v>215753.42465753423</v>
      </c>
      <c r="T13" s="4">
        <v>218150.68493150684</v>
      </c>
      <c r="U13" s="4">
        <v>220547.94520547945</v>
      </c>
      <c r="V13" s="4">
        <v>567123.28767123283</v>
      </c>
      <c r="W13" s="4">
        <v>554794.52054794517</v>
      </c>
      <c r="X13" s="4">
        <v>560958.90410958906</v>
      </c>
      <c r="Y13" s="4">
        <v>567123.28767123283</v>
      </c>
      <c r="Z13" s="4">
        <v>565573.7704918033</v>
      </c>
      <c r="AA13" s="4">
        <v>559426.2295081967</v>
      </c>
      <c r="AB13" s="4">
        <v>559426.2295081967</v>
      </c>
      <c r="AC13" s="4">
        <v>565573.7704918033</v>
      </c>
      <c r="AD13" s="4">
        <v>567123.28767123283</v>
      </c>
      <c r="AE13" s="4">
        <v>554794.52054794517</v>
      </c>
      <c r="AF13" s="4">
        <v>560958.90410958906</v>
      </c>
      <c r="AG13" s="4">
        <v>567123.28767123283</v>
      </c>
      <c r="AH13" s="4">
        <v>567123.28767123283</v>
      </c>
      <c r="AI13" s="4">
        <v>554794.52054794517</v>
      </c>
      <c r="AJ13" s="4">
        <v>560958.90410958906</v>
      </c>
      <c r="AK13" s="4">
        <v>567123.28767123283</v>
      </c>
      <c r="AL13" s="4">
        <v>567123.28767123283</v>
      </c>
      <c r="AM13" s="4">
        <v>554794.52054794517</v>
      </c>
      <c r="AN13" s="4">
        <v>560958.90410958906</v>
      </c>
      <c r="AO13" s="4">
        <v>567123.28767123283</v>
      </c>
      <c r="AR13" s="4">
        <f t="shared" si="5"/>
        <v>0</v>
      </c>
      <c r="AS13" s="4">
        <f t="shared" si="5"/>
        <v>875000</v>
      </c>
      <c r="AT13" s="4">
        <f t="shared" si="5"/>
        <v>2250000</v>
      </c>
      <c r="AU13" s="4">
        <f t="shared" si="5"/>
        <v>2250000</v>
      </c>
      <c r="AV13" s="4">
        <f t="shared" si="5"/>
        <v>2250000</v>
      </c>
      <c r="AW13" s="4">
        <f t="shared" si="5"/>
        <v>2250000</v>
      </c>
      <c r="AX13" s="4">
        <f t="shared" si="5"/>
        <v>2250000</v>
      </c>
    </row>
    <row r="14" spans="2:50" x14ac:dyDescent="0.35">
      <c r="B14" s="3" t="s">
        <v>9</v>
      </c>
      <c r="C14" s="3"/>
      <c r="D14" s="4">
        <v>0</v>
      </c>
      <c r="E14" s="4">
        <v>0</v>
      </c>
      <c r="F14" s="4">
        <v>0</v>
      </c>
      <c r="G14" s="4">
        <v>0</v>
      </c>
      <c r="H14" s="4">
        <v>0</v>
      </c>
      <c r="I14" s="4">
        <v>0</v>
      </c>
      <c r="J14" s="4">
        <v>0</v>
      </c>
      <c r="K14" s="4">
        <v>201583.53127474268</v>
      </c>
      <c r="L14" s="4">
        <v>1294088.1499076271</v>
      </c>
      <c r="M14" s="4">
        <v>1001715.4922143046</v>
      </c>
      <c r="N14" s="4">
        <v>1410927</v>
      </c>
      <c r="O14" s="4">
        <v>961018.73845341778</v>
      </c>
      <c r="P14" s="4">
        <v>1621193</v>
      </c>
      <c r="Q14" s="4">
        <v>1187575.2231586021</v>
      </c>
      <c r="R14" s="4">
        <v>1187575.2231586021</v>
      </c>
      <c r="S14" s="4">
        <v>1161758.3704812413</v>
      </c>
      <c r="T14" s="4">
        <v>1174666.7968199216</v>
      </c>
      <c r="U14" s="4">
        <v>1187575.2231586021</v>
      </c>
      <c r="V14" s="4">
        <v>1425090.2677903234</v>
      </c>
      <c r="W14" s="4">
        <v>1394110.0445774901</v>
      </c>
      <c r="X14" s="4">
        <v>1409600.1561839068</v>
      </c>
      <c r="Y14" s="4">
        <v>1425090.2677903234</v>
      </c>
      <c r="Z14" s="4">
        <v>1658062.67495641</v>
      </c>
      <c r="AA14" s="4">
        <v>1640040.254576449</v>
      </c>
      <c r="AB14" s="4">
        <v>1640040.254576449</v>
      </c>
      <c r="AC14" s="4">
        <v>1658062.67495641</v>
      </c>
      <c r="AD14" s="4">
        <v>1662605.3124220441</v>
      </c>
      <c r="AE14" s="4">
        <v>1626461.7186737389</v>
      </c>
      <c r="AF14" s="4">
        <v>1644533.5155478914</v>
      </c>
      <c r="AG14" s="4">
        <v>1662605.3124220441</v>
      </c>
      <c r="AH14" s="4">
        <v>1662605.3124220441</v>
      </c>
      <c r="AI14" s="4">
        <v>1626461.7186737389</v>
      </c>
      <c r="AJ14" s="4">
        <v>1644533.5155478914</v>
      </c>
      <c r="AK14" s="4">
        <v>1662605.3124220441</v>
      </c>
      <c r="AL14" s="4">
        <v>1662605.3124220441</v>
      </c>
      <c r="AM14" s="4">
        <v>1626461.7186737389</v>
      </c>
      <c r="AN14" s="4">
        <v>1644533.5155478914</v>
      </c>
      <c r="AO14" s="4">
        <v>1662605.3124220441</v>
      </c>
      <c r="AR14" s="4">
        <f t="shared" si="5"/>
        <v>5180713.9616120197</v>
      </c>
      <c r="AS14" s="4">
        <f t="shared" si="5"/>
        <v>4711575.6136183664</v>
      </c>
      <c r="AT14" s="4">
        <f t="shared" si="5"/>
        <v>5653890.7363420436</v>
      </c>
      <c r="AU14" s="4">
        <f t="shared" si="5"/>
        <v>6596205.859065718</v>
      </c>
      <c r="AV14" s="4">
        <f t="shared" si="5"/>
        <v>6596205.8590657189</v>
      </c>
      <c r="AW14" s="4">
        <f t="shared" si="5"/>
        <v>6596205.8590657189</v>
      </c>
      <c r="AX14" s="4">
        <f t="shared" si="5"/>
        <v>6596205.8590657189</v>
      </c>
    </row>
    <row r="15" spans="2:50" x14ac:dyDescent="0.35">
      <c r="B15" s="3" t="s">
        <v>12</v>
      </c>
      <c r="C15" s="3"/>
      <c r="D15" s="4">
        <v>0</v>
      </c>
      <c r="E15" s="4">
        <v>0</v>
      </c>
      <c r="F15" s="4">
        <v>0</v>
      </c>
      <c r="G15" s="4">
        <v>0</v>
      </c>
      <c r="H15" s="4">
        <v>0</v>
      </c>
      <c r="I15" s="4">
        <v>0</v>
      </c>
      <c r="J15" s="4">
        <v>0</v>
      </c>
      <c r="K15" s="4">
        <v>0</v>
      </c>
      <c r="L15" s="4">
        <v>0</v>
      </c>
      <c r="M15" s="4">
        <v>0</v>
      </c>
      <c r="N15" s="4">
        <v>0</v>
      </c>
      <c r="O15" s="4">
        <v>0</v>
      </c>
      <c r="P15" s="4">
        <v>0</v>
      </c>
      <c r="Q15" s="4">
        <v>0</v>
      </c>
      <c r="R15" s="4">
        <v>0</v>
      </c>
      <c r="S15" s="4">
        <v>0</v>
      </c>
      <c r="T15" s="4">
        <v>0</v>
      </c>
      <c r="U15" s="4">
        <v>0</v>
      </c>
      <c r="V15" s="4">
        <v>73095.890410958906</v>
      </c>
      <c r="W15" s="4">
        <v>71506.849315068495</v>
      </c>
      <c r="X15" s="4">
        <v>72301.369863013708</v>
      </c>
      <c r="Y15" s="4">
        <v>73095.890410958906</v>
      </c>
      <c r="Z15" s="4">
        <v>311693.9890710382</v>
      </c>
      <c r="AA15" s="4">
        <v>308306.01092896174</v>
      </c>
      <c r="AB15" s="4">
        <v>308306.01092896174</v>
      </c>
      <c r="AC15" s="4">
        <v>311693.9890710382</v>
      </c>
      <c r="AD15" s="4">
        <v>472098.63013698626</v>
      </c>
      <c r="AE15" s="4">
        <v>461835.61643835617</v>
      </c>
      <c r="AF15" s="4">
        <v>466967.12328767119</v>
      </c>
      <c r="AG15" s="4">
        <v>472098.63013698626</v>
      </c>
      <c r="AH15" s="4">
        <v>472098.63013698626</v>
      </c>
      <c r="AI15" s="4">
        <v>461835.61643835617</v>
      </c>
      <c r="AJ15" s="4">
        <v>466967.12328767119</v>
      </c>
      <c r="AK15" s="4">
        <v>472098.63013698626</v>
      </c>
      <c r="AL15" s="4">
        <v>472098.63013698626</v>
      </c>
      <c r="AM15" s="4">
        <v>461835.61643835617</v>
      </c>
      <c r="AN15" s="4">
        <v>466967.12328767119</v>
      </c>
      <c r="AO15" s="4">
        <v>472098.63013698626</v>
      </c>
      <c r="AR15" s="4">
        <f t="shared" ref="AR15:AX23" si="6">SUMIFS($N15:$AP15,$N$2:$AP$2,"&gt;="&amp;DATE(AR$2-1,10,1),$N$2:$AP$2,"&lt;="&amp;DATE(AR$2,9,10))</f>
        <v>0</v>
      </c>
      <c r="AS15" s="4">
        <f t="shared" si="6"/>
        <v>0</v>
      </c>
      <c r="AT15" s="4">
        <f t="shared" si="6"/>
        <v>290000</v>
      </c>
      <c r="AU15" s="4">
        <f t="shared" si="6"/>
        <v>1240000</v>
      </c>
      <c r="AV15" s="4">
        <f t="shared" si="6"/>
        <v>1873000</v>
      </c>
      <c r="AW15" s="4">
        <f t="shared" si="6"/>
        <v>1873000</v>
      </c>
      <c r="AX15" s="4">
        <f t="shared" si="6"/>
        <v>1873000</v>
      </c>
    </row>
    <row r="16" spans="2:50" x14ac:dyDescent="0.35">
      <c r="B16" s="3" t="s">
        <v>13</v>
      </c>
      <c r="C16" s="3"/>
      <c r="D16" s="4">
        <v>227261.91080227136</v>
      </c>
      <c r="E16" s="4">
        <v>5036370.8735656869</v>
      </c>
      <c r="F16" s="4">
        <v>4585852.4893025104</v>
      </c>
      <c r="G16" s="4">
        <v>3433386.1177091599</v>
      </c>
      <c r="H16" s="4">
        <v>2777936.130905252</v>
      </c>
      <c r="I16" s="4">
        <v>2808023.2251253631</v>
      </c>
      <c r="J16" s="4">
        <v>2511295.8564264979</v>
      </c>
      <c r="K16" s="4">
        <v>2777593.0324623911</v>
      </c>
      <c r="L16" s="4">
        <v>2777645.816838216</v>
      </c>
      <c r="M16" s="4">
        <v>2807732.7587754028</v>
      </c>
      <c r="N16" s="4">
        <v>2807864.5431512273</v>
      </c>
      <c r="O16" s="4">
        <v>2747004.4866719451</v>
      </c>
      <c r="P16" s="4">
        <v>2777540</v>
      </c>
      <c r="Q16" s="4">
        <v>3509608.5640842086</v>
      </c>
      <c r="R16" s="4">
        <v>3509262.6456541447</v>
      </c>
      <c r="S16" s="4">
        <v>3432974.3272703588</v>
      </c>
      <c r="T16" s="4">
        <v>3471118.4864622522</v>
      </c>
      <c r="U16" s="4">
        <v>3509262.6456541447</v>
      </c>
      <c r="V16" s="4">
        <v>3509262.6456541466</v>
      </c>
      <c r="W16" s="4">
        <v>3432974.3272703607</v>
      </c>
      <c r="X16" s="4">
        <v>3471118.4864622531</v>
      </c>
      <c r="Y16" s="4">
        <v>3509262.6456541466</v>
      </c>
      <c r="Z16" s="4">
        <v>3499674.4963490805</v>
      </c>
      <c r="AA16" s="4">
        <v>3461634.5561713735</v>
      </c>
      <c r="AB16" s="4">
        <v>3461634.5561713735</v>
      </c>
      <c r="AC16" s="4">
        <v>3499674.4963490809</v>
      </c>
      <c r="AD16" s="4">
        <v>3509262.6456541466</v>
      </c>
      <c r="AE16" s="4">
        <v>3432974.3272703607</v>
      </c>
      <c r="AF16" s="4">
        <v>3471118.4864622531</v>
      </c>
      <c r="AG16" s="4">
        <v>3509262.6456541466</v>
      </c>
      <c r="AH16" s="4">
        <v>3509262.6456541466</v>
      </c>
      <c r="AI16" s="4">
        <v>3432974.3272703607</v>
      </c>
      <c r="AJ16" s="4">
        <v>3471118.4864622531</v>
      </c>
      <c r="AK16" s="4">
        <v>3509262.6456541466</v>
      </c>
      <c r="AL16" s="4">
        <v>3509262.6456541466</v>
      </c>
      <c r="AM16" s="4">
        <v>3432974.3272703607</v>
      </c>
      <c r="AN16" s="4">
        <v>3471118.4864622531</v>
      </c>
      <c r="AO16" s="4">
        <v>3509262.6456541466</v>
      </c>
      <c r="AR16" s="4">
        <f t="shared" si="6"/>
        <v>11842017.593907382</v>
      </c>
      <c r="AS16" s="4">
        <f t="shared" si="6"/>
        <v>13922618.1050409</v>
      </c>
      <c r="AT16" s="4">
        <f t="shared" si="6"/>
        <v>13922618.105040908</v>
      </c>
      <c r="AU16" s="4">
        <f t="shared" si="6"/>
        <v>13922618.105040908</v>
      </c>
      <c r="AV16" s="4">
        <f t="shared" si="6"/>
        <v>13922618.105040908</v>
      </c>
      <c r="AW16" s="4">
        <f t="shared" si="6"/>
        <v>13922618.105040908</v>
      </c>
      <c r="AX16" s="4">
        <f t="shared" si="6"/>
        <v>13922618.105040908</v>
      </c>
    </row>
    <row r="17" spans="2:50" x14ac:dyDescent="0.35">
      <c r="B17" s="3" t="s">
        <v>14</v>
      </c>
      <c r="C17" s="3"/>
      <c r="D17" s="4">
        <v>190526.42385067136</v>
      </c>
      <c r="E17" s="4">
        <v>4222272.567975617</v>
      </c>
      <c r="F17" s="4">
        <v>3844577.7033604612</v>
      </c>
      <c r="G17" s="4">
        <v>3433386.1177091599</v>
      </c>
      <c r="H17" s="4">
        <v>4165742.9400897333</v>
      </c>
      <c r="I17" s="4">
        <v>4211533.3861177089</v>
      </c>
      <c r="J17" s="4">
        <v>4211533.3861177098</v>
      </c>
      <c r="K17" s="4">
        <v>4165769.3322776458</v>
      </c>
      <c r="L17" s="4">
        <v>4165742.9400897333</v>
      </c>
      <c r="M17" s="4">
        <v>4211533.2612826601</v>
      </c>
      <c r="N17" s="4">
        <v>3019978.9422011082</v>
      </c>
      <c r="O17" s="4">
        <v>4119978.8862496703</v>
      </c>
      <c r="P17" s="4">
        <v>4165742</v>
      </c>
      <c r="Q17" s="4">
        <v>3509608.5640842086</v>
      </c>
      <c r="R17" s="4">
        <v>3509262.6456541447</v>
      </c>
      <c r="S17" s="4">
        <v>3432974.3272703588</v>
      </c>
      <c r="T17" s="4">
        <v>3471118.4864622522</v>
      </c>
      <c r="U17" s="4">
        <v>3509262.6456541447</v>
      </c>
      <c r="V17" s="4">
        <v>3509262.6456541466</v>
      </c>
      <c r="W17" s="4">
        <v>3432974.3272703607</v>
      </c>
      <c r="X17" s="4">
        <v>3471118.4864622531</v>
      </c>
      <c r="Y17" s="4">
        <v>3509262.6456541466</v>
      </c>
      <c r="Z17" s="4">
        <v>3499674.4963490805</v>
      </c>
      <c r="AA17" s="4">
        <v>3461634.5561713735</v>
      </c>
      <c r="AB17" s="4">
        <v>3461634.5561713735</v>
      </c>
      <c r="AC17" s="4">
        <v>3499674.4963490809</v>
      </c>
      <c r="AD17" s="4">
        <v>3509262.6456541466</v>
      </c>
      <c r="AE17" s="4">
        <v>3432974.3272703607</v>
      </c>
      <c r="AF17" s="4">
        <v>3471118.4864622531</v>
      </c>
      <c r="AG17" s="4">
        <v>3509262.6456541466</v>
      </c>
      <c r="AH17" s="4">
        <v>3509262.6456541466</v>
      </c>
      <c r="AI17" s="4">
        <v>3432974.3272703607</v>
      </c>
      <c r="AJ17" s="4">
        <v>3471118.4864622531</v>
      </c>
      <c r="AK17" s="4">
        <v>3509262.6456541466</v>
      </c>
      <c r="AL17" s="4">
        <v>3509262.6456541466</v>
      </c>
      <c r="AM17" s="4">
        <v>3432974.3272703607</v>
      </c>
      <c r="AN17" s="4">
        <v>3471118.4864622531</v>
      </c>
      <c r="AO17" s="4">
        <v>3509262.6456541466</v>
      </c>
      <c r="AR17" s="4">
        <f t="shared" si="6"/>
        <v>14815308.392534986</v>
      </c>
      <c r="AS17" s="4">
        <f t="shared" si="6"/>
        <v>13922618.1050409</v>
      </c>
      <c r="AT17" s="4">
        <f t="shared" si="6"/>
        <v>13922618.105040908</v>
      </c>
      <c r="AU17" s="4">
        <f t="shared" si="6"/>
        <v>13922618.105040908</v>
      </c>
      <c r="AV17" s="4">
        <f t="shared" si="6"/>
        <v>13922618.105040908</v>
      </c>
      <c r="AW17" s="4">
        <f t="shared" si="6"/>
        <v>13922618.105040908</v>
      </c>
      <c r="AX17" s="4">
        <f t="shared" si="6"/>
        <v>13922618.105040908</v>
      </c>
    </row>
    <row r="18" spans="2:50" x14ac:dyDescent="0.35">
      <c r="B18" s="3" t="s">
        <v>15</v>
      </c>
      <c r="C18" s="3"/>
      <c r="D18" s="4">
        <v>461863.28846661386</v>
      </c>
      <c r="E18" s="4">
        <v>4314832.4096067566</v>
      </c>
      <c r="F18" s="4">
        <v>2468091.844813935</v>
      </c>
      <c r="G18" s="4">
        <v>4406307.7329110587</v>
      </c>
      <c r="H18" s="4">
        <v>4935471.1005542353</v>
      </c>
      <c r="I18" s="4">
        <v>4989707.0467141727</v>
      </c>
      <c r="J18" s="4">
        <v>3482449.0596463447</v>
      </c>
      <c r="K18" s="4">
        <v>4497492.7421483239</v>
      </c>
      <c r="L18" s="4">
        <v>4560807.6009501182</v>
      </c>
      <c r="M18" s="4">
        <v>4664740.0369490627</v>
      </c>
      <c r="N18" s="4">
        <v>3791844.8139350754</v>
      </c>
      <c r="O18" s="4">
        <v>4186513.5919767749</v>
      </c>
      <c r="P18" s="4">
        <v>3162022</v>
      </c>
      <c r="Q18" s="4">
        <v>4982422.8028503498</v>
      </c>
      <c r="R18" s="4">
        <v>4590072.186739726</v>
      </c>
      <c r="S18" s="4">
        <v>4490288.0087671233</v>
      </c>
      <c r="T18" s="4">
        <v>4540180.0977534251</v>
      </c>
      <c r="U18" s="4">
        <v>4590072.186739726</v>
      </c>
      <c r="V18" s="4">
        <v>4590071.4758294672</v>
      </c>
      <c r="W18" s="4">
        <v>4490287.3133114353</v>
      </c>
      <c r="X18" s="4">
        <v>4540179.3945704512</v>
      </c>
      <c r="Y18" s="4">
        <v>4590071.4758294672</v>
      </c>
      <c r="Z18" s="4">
        <v>4577530.2969337581</v>
      </c>
      <c r="AA18" s="4">
        <v>4527774.5328366524</v>
      </c>
      <c r="AB18" s="4">
        <v>4527774.5328366514</v>
      </c>
      <c r="AC18" s="4">
        <v>4577530.2969337581</v>
      </c>
      <c r="AD18" s="4">
        <v>4590071.4758294672</v>
      </c>
      <c r="AE18" s="4">
        <v>4490287.3133114353</v>
      </c>
      <c r="AF18" s="4">
        <v>4540179.3945704512</v>
      </c>
      <c r="AG18" s="4">
        <v>4590071.4758294672</v>
      </c>
      <c r="AH18" s="4">
        <v>4590071.4758294672</v>
      </c>
      <c r="AI18" s="4">
        <v>4490287.3133114353</v>
      </c>
      <c r="AJ18" s="4">
        <v>4540179.3945704512</v>
      </c>
      <c r="AK18" s="4">
        <v>4590071.4758294672</v>
      </c>
      <c r="AL18" s="4">
        <v>4590071.4758294672</v>
      </c>
      <c r="AM18" s="4">
        <v>4490287.3133114353</v>
      </c>
      <c r="AN18" s="4">
        <v>4540179.3945704512</v>
      </c>
      <c r="AO18" s="4">
        <v>4590071.4758294672</v>
      </c>
      <c r="AR18" s="4">
        <f t="shared" si="6"/>
        <v>16122803.208762199</v>
      </c>
      <c r="AS18" s="4">
        <f t="shared" si="6"/>
        <v>18210612.479999997</v>
      </c>
      <c r="AT18" s="4">
        <f t="shared" si="6"/>
        <v>18210609.659540821</v>
      </c>
      <c r="AU18" s="4">
        <f t="shared" si="6"/>
        <v>18210609.659540821</v>
      </c>
      <c r="AV18" s="4">
        <f t="shared" si="6"/>
        <v>18210609.659540821</v>
      </c>
      <c r="AW18" s="4">
        <f t="shared" si="6"/>
        <v>18210609.659540821</v>
      </c>
      <c r="AX18" s="4">
        <f t="shared" si="6"/>
        <v>18210609.659540821</v>
      </c>
    </row>
    <row r="19" spans="2:50" x14ac:dyDescent="0.35">
      <c r="B19" s="3" t="s">
        <v>90</v>
      </c>
      <c r="C19" s="3"/>
      <c r="D19" s="4">
        <v>222750.06598046981</v>
      </c>
      <c r="E19" s="4">
        <v>2176722.0902612824</v>
      </c>
      <c r="F19" s="4">
        <v>1942465.0303510167</v>
      </c>
      <c r="G19" s="4">
        <v>0</v>
      </c>
      <c r="H19" s="4">
        <v>0</v>
      </c>
      <c r="I19" s="4">
        <v>0</v>
      </c>
      <c r="J19" s="4">
        <v>0</v>
      </c>
      <c r="K19" s="4">
        <v>0</v>
      </c>
      <c r="L19" s="4">
        <v>0</v>
      </c>
      <c r="M19" s="4">
        <v>0</v>
      </c>
      <c r="N19" s="4">
        <v>0</v>
      </c>
      <c r="O19" s="4">
        <v>0</v>
      </c>
      <c r="P19" s="4">
        <v>0</v>
      </c>
      <c r="Q19" s="4">
        <v>0</v>
      </c>
      <c r="R19" s="4">
        <v>0</v>
      </c>
      <c r="S19" s="4">
        <v>0</v>
      </c>
      <c r="T19" s="4">
        <v>0</v>
      </c>
      <c r="U19" s="4">
        <v>0</v>
      </c>
      <c r="V19" s="4">
        <v>0</v>
      </c>
      <c r="W19" s="4">
        <v>0</v>
      </c>
      <c r="X19" s="4">
        <v>0</v>
      </c>
      <c r="Y19" s="4">
        <v>0</v>
      </c>
      <c r="Z19" s="4">
        <v>0</v>
      </c>
      <c r="AA19" s="4">
        <v>0</v>
      </c>
      <c r="AB19" s="4">
        <v>0</v>
      </c>
      <c r="AC19" s="4">
        <v>0</v>
      </c>
      <c r="AD19" s="4">
        <v>0</v>
      </c>
      <c r="AE19" s="4">
        <v>0</v>
      </c>
      <c r="AF19" s="4">
        <v>0</v>
      </c>
      <c r="AG19" s="4">
        <v>0</v>
      </c>
      <c r="AH19" s="4">
        <v>0</v>
      </c>
      <c r="AI19" s="4">
        <v>0</v>
      </c>
      <c r="AJ19" s="4">
        <v>0</v>
      </c>
      <c r="AK19" s="4">
        <v>0</v>
      </c>
      <c r="AL19" s="4">
        <v>0</v>
      </c>
      <c r="AM19" s="4">
        <v>0</v>
      </c>
      <c r="AN19" s="4">
        <v>0</v>
      </c>
      <c r="AO19" s="4">
        <v>0</v>
      </c>
      <c r="AR19" s="4">
        <f t="shared" si="6"/>
        <v>0</v>
      </c>
      <c r="AS19" s="4">
        <f t="shared" si="6"/>
        <v>0</v>
      </c>
      <c r="AT19" s="4">
        <f t="shared" si="6"/>
        <v>0</v>
      </c>
      <c r="AU19" s="4">
        <f t="shared" si="6"/>
        <v>0</v>
      </c>
      <c r="AV19" s="4">
        <f t="shared" si="6"/>
        <v>0</v>
      </c>
      <c r="AW19" s="4">
        <f t="shared" si="6"/>
        <v>0</v>
      </c>
      <c r="AX19" s="4">
        <f t="shared" si="6"/>
        <v>0</v>
      </c>
    </row>
    <row r="20" spans="2:50" x14ac:dyDescent="0.35">
      <c r="B20" s="3" t="s">
        <v>16</v>
      </c>
      <c r="C20" s="3"/>
      <c r="D20" s="4">
        <v>0</v>
      </c>
      <c r="E20" s="4">
        <v>0</v>
      </c>
      <c r="F20" s="4">
        <v>0</v>
      </c>
      <c r="G20" s="4">
        <v>0</v>
      </c>
      <c r="H20" s="4">
        <v>0</v>
      </c>
      <c r="I20" s="4">
        <v>0</v>
      </c>
      <c r="J20" s="4">
        <v>0</v>
      </c>
      <c r="K20" s="4">
        <v>2404513.0640000002</v>
      </c>
      <c r="L20" s="4">
        <v>2154315.1220015837</v>
      </c>
      <c r="M20" s="4">
        <v>1923462.655054104</v>
      </c>
      <c r="N20" s="4">
        <v>1698469.2531010821</v>
      </c>
      <c r="O20" s="4">
        <v>1254156.7695961995</v>
      </c>
      <c r="P20" s="4">
        <v>4649511</v>
      </c>
      <c r="Q20" s="4">
        <v>1089892.5151032002</v>
      </c>
      <c r="R20" s="4">
        <v>1280563.4189814061</v>
      </c>
      <c r="S20" s="4">
        <v>1252725.0837861581</v>
      </c>
      <c r="T20" s="4">
        <v>1266644.2513837824</v>
      </c>
      <c r="U20" s="4">
        <v>1280563.4189814061</v>
      </c>
      <c r="V20" s="4">
        <v>1280563.4189814061</v>
      </c>
      <c r="W20" s="4">
        <v>1252725.0837861581</v>
      </c>
      <c r="X20" s="4">
        <v>1266644.2513837824</v>
      </c>
      <c r="Y20" s="4">
        <v>1280563.4189814061</v>
      </c>
      <c r="Z20" s="4">
        <v>2554129.2236514385</v>
      </c>
      <c r="AA20" s="4">
        <v>2526366.949481314</v>
      </c>
      <c r="AB20" s="4">
        <v>2526366.949481314</v>
      </c>
      <c r="AC20" s="4">
        <v>2554129.2236514385</v>
      </c>
      <c r="AD20" s="4">
        <v>2561126.8379628123</v>
      </c>
      <c r="AE20" s="4">
        <v>2505450.1675723162</v>
      </c>
      <c r="AF20" s="4">
        <v>2533288.5027675647</v>
      </c>
      <c r="AG20" s="4">
        <v>2561126.8379628123</v>
      </c>
      <c r="AH20" s="4">
        <v>2561126.8379628123</v>
      </c>
      <c r="AI20" s="4">
        <v>2505450.1675723162</v>
      </c>
      <c r="AJ20" s="4">
        <v>2533288.5027675647</v>
      </c>
      <c r="AK20" s="4">
        <v>2561126.8379628123</v>
      </c>
      <c r="AL20" s="4">
        <v>2561126.8379628123</v>
      </c>
      <c r="AM20" s="4">
        <v>2505450.1675723162</v>
      </c>
      <c r="AN20" s="4">
        <v>2533288.5027675647</v>
      </c>
      <c r="AO20" s="4">
        <v>2561126.8379628123</v>
      </c>
      <c r="AR20" s="4">
        <f t="shared" si="6"/>
        <v>8692029.5378004815</v>
      </c>
      <c r="AS20" s="4">
        <f t="shared" si="6"/>
        <v>5080496.173132753</v>
      </c>
      <c r="AT20" s="4">
        <f t="shared" si="6"/>
        <v>5080496.173132753</v>
      </c>
      <c r="AU20" s="4">
        <f t="shared" si="6"/>
        <v>10160992.346265506</v>
      </c>
      <c r="AV20" s="4">
        <f t="shared" si="6"/>
        <v>10160992.346265506</v>
      </c>
      <c r="AW20" s="4">
        <f t="shared" si="6"/>
        <v>10160992.346265506</v>
      </c>
      <c r="AX20" s="4">
        <f t="shared" si="6"/>
        <v>10160992.346265506</v>
      </c>
    </row>
    <row r="21" spans="2:50" x14ac:dyDescent="0.35">
      <c r="B21" s="3" t="s">
        <v>17</v>
      </c>
      <c r="C21" s="3"/>
      <c r="D21" s="4">
        <v>0</v>
      </c>
      <c r="E21" s="4">
        <v>0</v>
      </c>
      <c r="F21" s="4">
        <v>0</v>
      </c>
      <c r="G21" s="4">
        <v>0</v>
      </c>
      <c r="H21" s="4">
        <v>0</v>
      </c>
      <c r="I21" s="4">
        <v>0</v>
      </c>
      <c r="J21" s="4">
        <v>0</v>
      </c>
      <c r="K21" s="4">
        <v>0</v>
      </c>
      <c r="L21" s="4">
        <v>0</v>
      </c>
      <c r="M21" s="4">
        <v>0</v>
      </c>
      <c r="N21" s="4">
        <v>0</v>
      </c>
      <c r="O21" s="4">
        <v>0</v>
      </c>
      <c r="P21" s="4">
        <v>0</v>
      </c>
      <c r="Q21" s="4">
        <v>1089892.5151032002</v>
      </c>
      <c r="R21" s="4">
        <v>1280563.4189814061</v>
      </c>
      <c r="S21" s="4">
        <v>1252725.0837861581</v>
      </c>
      <c r="T21" s="4">
        <v>1266644.2513837824</v>
      </c>
      <c r="U21" s="4">
        <v>1280563.4189814061</v>
      </c>
      <c r="V21" s="4">
        <v>1280563.4189814061</v>
      </c>
      <c r="W21" s="4">
        <v>1252725.0837861581</v>
      </c>
      <c r="X21" s="4">
        <v>1266644.2513837824</v>
      </c>
      <c r="Y21" s="4">
        <v>1280563.4189814061</v>
      </c>
      <c r="Z21" s="4">
        <v>2554129.2236514385</v>
      </c>
      <c r="AA21" s="4">
        <v>2526366.949481314</v>
      </c>
      <c r="AB21" s="4">
        <v>2526366.949481314</v>
      </c>
      <c r="AC21" s="4">
        <v>2554129.2236514385</v>
      </c>
      <c r="AD21" s="4">
        <v>2561126.8379628123</v>
      </c>
      <c r="AE21" s="4">
        <v>2505450.1675723162</v>
      </c>
      <c r="AF21" s="4">
        <v>2533288.5027675647</v>
      </c>
      <c r="AG21" s="4">
        <v>2561126.8379628123</v>
      </c>
      <c r="AH21" s="4">
        <v>2561126.8379628123</v>
      </c>
      <c r="AI21" s="4">
        <v>2505450.1675723162</v>
      </c>
      <c r="AJ21" s="4">
        <v>2533288.5027675647</v>
      </c>
      <c r="AK21" s="4">
        <v>2561126.8379628123</v>
      </c>
      <c r="AL21" s="4">
        <v>2561126.8379628123</v>
      </c>
      <c r="AM21" s="4">
        <v>2505450.1675723162</v>
      </c>
      <c r="AN21" s="4">
        <v>2533288.5027675647</v>
      </c>
      <c r="AO21" s="4">
        <v>2561126.8379628123</v>
      </c>
      <c r="AR21" s="4">
        <f t="shared" si="6"/>
        <v>1089892.5151032002</v>
      </c>
      <c r="AS21" s="4">
        <f t="shared" si="6"/>
        <v>5080496.173132753</v>
      </c>
      <c r="AT21" s="4">
        <f t="shared" si="6"/>
        <v>5080496.173132753</v>
      </c>
      <c r="AU21" s="4">
        <f t="shared" si="6"/>
        <v>10160992.346265506</v>
      </c>
      <c r="AV21" s="4">
        <f t="shared" si="6"/>
        <v>10160992.346265506</v>
      </c>
      <c r="AW21" s="4">
        <f t="shared" si="6"/>
        <v>10160992.346265506</v>
      </c>
      <c r="AX21" s="4">
        <f t="shared" si="6"/>
        <v>10160992.346265506</v>
      </c>
    </row>
    <row r="22" spans="2:50" x14ac:dyDescent="0.35">
      <c r="B22" s="3" t="s">
        <v>18</v>
      </c>
      <c r="C22" s="3"/>
      <c r="D22" s="4">
        <v>0</v>
      </c>
      <c r="E22" s="4">
        <v>0</v>
      </c>
      <c r="F22" s="4">
        <v>0</v>
      </c>
      <c r="G22" s="4">
        <v>0</v>
      </c>
      <c r="H22" s="4">
        <v>0</v>
      </c>
      <c r="I22" s="4">
        <v>0</v>
      </c>
      <c r="J22" s="4">
        <v>3242992.8741092635</v>
      </c>
      <c r="K22" s="4">
        <v>2032567.9598838747</v>
      </c>
      <c r="L22" s="4">
        <v>3753627.3115492212</v>
      </c>
      <c r="M22" s="4">
        <v>4253708.1024016896</v>
      </c>
      <c r="N22" s="4">
        <v>3725930.0263921884</v>
      </c>
      <c r="O22" s="4">
        <v>3276268.4243863821</v>
      </c>
      <c r="P22" s="4">
        <v>3798390</v>
      </c>
      <c r="Q22" s="4">
        <v>2860479.3255169075</v>
      </c>
      <c r="R22" s="4">
        <v>2860479.324931507</v>
      </c>
      <c r="S22" s="4">
        <v>2798294.9917808217</v>
      </c>
      <c r="T22" s="4">
        <v>2829387.1583561646</v>
      </c>
      <c r="U22" s="4">
        <v>2860479.324931507</v>
      </c>
      <c r="V22" s="4">
        <v>2860479.3255169075</v>
      </c>
      <c r="W22" s="4">
        <v>2798294.9923534961</v>
      </c>
      <c r="X22" s="4">
        <v>2829387.1589352018</v>
      </c>
      <c r="Y22" s="4">
        <v>2860479.3255169075</v>
      </c>
      <c r="Z22" s="4">
        <v>2852663.8082340742</v>
      </c>
      <c r="AA22" s="4">
        <v>2821656.5929271821</v>
      </c>
      <c r="AB22" s="4">
        <v>2821656.5929271821</v>
      </c>
      <c r="AC22" s="4">
        <v>2852663.8082340742</v>
      </c>
      <c r="AD22" s="4">
        <v>2860479.3255169075</v>
      </c>
      <c r="AE22" s="4">
        <v>2798294.9923534961</v>
      </c>
      <c r="AF22" s="4">
        <v>2829387.1589352018</v>
      </c>
      <c r="AG22" s="4">
        <v>2860479.3255169075</v>
      </c>
      <c r="AH22" s="4">
        <v>2860479.3255169075</v>
      </c>
      <c r="AI22" s="4">
        <v>2798294.9923534961</v>
      </c>
      <c r="AJ22" s="4">
        <v>2829387.1589352018</v>
      </c>
      <c r="AK22" s="4">
        <v>2860479.3255169075</v>
      </c>
      <c r="AL22" s="4">
        <v>2860479.3255169075</v>
      </c>
      <c r="AM22" s="4">
        <v>2798294.9923534961</v>
      </c>
      <c r="AN22" s="4">
        <v>2829387.1589352018</v>
      </c>
      <c r="AO22" s="4">
        <v>2860479.3255169075</v>
      </c>
      <c r="AR22" s="4">
        <f t="shared" si="6"/>
        <v>13661067.776295478</v>
      </c>
      <c r="AS22" s="4">
        <f t="shared" si="6"/>
        <v>11348640.800000001</v>
      </c>
      <c r="AT22" s="4">
        <f t="shared" si="6"/>
        <v>11348640.802322512</v>
      </c>
      <c r="AU22" s="4">
        <f t="shared" si="6"/>
        <v>11348640.802322511</v>
      </c>
      <c r="AV22" s="4">
        <f t="shared" si="6"/>
        <v>11348640.802322512</v>
      </c>
      <c r="AW22" s="4">
        <f t="shared" si="6"/>
        <v>11348640.802322512</v>
      </c>
      <c r="AX22" s="4">
        <f t="shared" si="6"/>
        <v>11348640.802322512</v>
      </c>
    </row>
    <row r="23" spans="2:50" x14ac:dyDescent="0.35">
      <c r="B23" s="3" t="s">
        <v>19</v>
      </c>
      <c r="C23" s="3"/>
      <c r="D23" s="4">
        <v>0</v>
      </c>
      <c r="E23" s="4">
        <v>0</v>
      </c>
      <c r="F23" s="4">
        <v>0</v>
      </c>
      <c r="G23" s="4">
        <v>0</v>
      </c>
      <c r="H23" s="4">
        <v>0</v>
      </c>
      <c r="I23" s="4">
        <v>0</v>
      </c>
      <c r="J23" s="4">
        <v>4860332.5415676963</v>
      </c>
      <c r="K23" s="4">
        <v>726339.40353655315</v>
      </c>
      <c r="L23" s="4">
        <v>4058553.1780179464</v>
      </c>
      <c r="M23" s="4">
        <v>1295460.5436790711</v>
      </c>
      <c r="N23" s="4">
        <v>1501530.8946951702</v>
      </c>
      <c r="O23" s="4">
        <v>544550.01319609396</v>
      </c>
      <c r="P23" s="4">
        <v>3082001</v>
      </c>
      <c r="Q23" s="4">
        <v>2860479.3255169075</v>
      </c>
      <c r="R23" s="4">
        <v>2860479.324931507</v>
      </c>
      <c r="S23" s="4">
        <v>2798294.9917808217</v>
      </c>
      <c r="T23" s="4">
        <v>2829387.1583561646</v>
      </c>
      <c r="U23" s="4">
        <v>2860479.324931507</v>
      </c>
      <c r="V23" s="4">
        <v>2860479.3255169075</v>
      </c>
      <c r="W23" s="4">
        <v>2798294.9923534961</v>
      </c>
      <c r="X23" s="4">
        <v>2829387.1589352018</v>
      </c>
      <c r="Y23" s="4">
        <v>2860479.3255169075</v>
      </c>
      <c r="Z23" s="4">
        <v>2852663.8082340742</v>
      </c>
      <c r="AA23" s="4">
        <v>2821656.5929271821</v>
      </c>
      <c r="AB23" s="4">
        <v>2821656.5929271821</v>
      </c>
      <c r="AC23" s="4">
        <v>2852663.8082340742</v>
      </c>
      <c r="AD23" s="4">
        <v>2860479.3255169075</v>
      </c>
      <c r="AE23" s="4">
        <v>2798294.9923534961</v>
      </c>
      <c r="AF23" s="4">
        <v>2829387.1589352018</v>
      </c>
      <c r="AG23" s="4">
        <v>2860479.3255169075</v>
      </c>
      <c r="AH23" s="4">
        <v>2860479.3255169075</v>
      </c>
      <c r="AI23" s="4">
        <v>2798294.9923534961</v>
      </c>
      <c r="AJ23" s="4">
        <v>2829387.1589352018</v>
      </c>
      <c r="AK23" s="4">
        <v>2860479.3255169075</v>
      </c>
      <c r="AL23" s="4">
        <v>2860479.3255169075</v>
      </c>
      <c r="AM23" s="4">
        <v>2798294.9923534961</v>
      </c>
      <c r="AN23" s="4">
        <v>2829387.1589352018</v>
      </c>
      <c r="AO23" s="4">
        <v>2860479.3255169075</v>
      </c>
      <c r="AR23" s="4">
        <f t="shared" si="6"/>
        <v>7988561.2334081717</v>
      </c>
      <c r="AS23" s="4">
        <f t="shared" si="6"/>
        <v>11348640.800000001</v>
      </c>
      <c r="AT23" s="4">
        <f t="shared" si="6"/>
        <v>11348640.802322512</v>
      </c>
      <c r="AU23" s="4">
        <f t="shared" si="6"/>
        <v>11348640.802322511</v>
      </c>
      <c r="AV23" s="4">
        <f t="shared" si="6"/>
        <v>11348640.802322512</v>
      </c>
      <c r="AW23" s="4">
        <f t="shared" si="6"/>
        <v>11348640.802322512</v>
      </c>
      <c r="AX23" s="4">
        <f t="shared" si="6"/>
        <v>11348640.802322512</v>
      </c>
    </row>
    <row r="24" spans="2:50" x14ac:dyDescent="0.35">
      <c r="B24" s="3" t="s">
        <v>20</v>
      </c>
      <c r="C24" s="3"/>
      <c r="D24" s="4">
        <v>0</v>
      </c>
      <c r="E24" s="4">
        <v>0</v>
      </c>
      <c r="F24" s="4">
        <v>0</v>
      </c>
      <c r="G24" s="4">
        <v>0</v>
      </c>
      <c r="H24" s="4">
        <v>0</v>
      </c>
      <c r="I24" s="4">
        <v>0</v>
      </c>
      <c r="J24" s="4">
        <v>3714489.3111638958</v>
      </c>
      <c r="K24" s="4">
        <v>4556901.5571390865</v>
      </c>
      <c r="L24" s="4">
        <v>6863584.4825626817</v>
      </c>
      <c r="M24" s="4">
        <v>8210820.7970440751</v>
      </c>
      <c r="N24" s="4">
        <v>6861478.9100026395</v>
      </c>
      <c r="O24" s="4">
        <v>3101549.4404856162</v>
      </c>
      <c r="P24" s="4">
        <v>6763553</v>
      </c>
      <c r="Q24" s="4">
        <v>2860479.3255169075</v>
      </c>
      <c r="R24" s="4">
        <v>2860479.324931507</v>
      </c>
      <c r="S24" s="4">
        <v>2798294.9917808217</v>
      </c>
      <c r="T24" s="4">
        <v>2829387.1583561646</v>
      </c>
      <c r="U24" s="4">
        <v>2860479.324931507</v>
      </c>
      <c r="V24" s="4">
        <v>2860479.3255169075</v>
      </c>
      <c r="W24" s="4">
        <v>2798294.9923534961</v>
      </c>
      <c r="X24" s="4">
        <v>2829387.1589352018</v>
      </c>
      <c r="Y24" s="4">
        <v>2860479.3255169075</v>
      </c>
      <c r="Z24" s="4">
        <v>2852663.8082340742</v>
      </c>
      <c r="AA24" s="4">
        <v>2821656.5929271821</v>
      </c>
      <c r="AB24" s="4">
        <v>2821656.5929271821</v>
      </c>
      <c r="AC24" s="4">
        <v>2852663.8082340742</v>
      </c>
      <c r="AD24" s="4">
        <v>2860479.3255169075</v>
      </c>
      <c r="AE24" s="4">
        <v>2798294.9923534961</v>
      </c>
      <c r="AF24" s="4">
        <v>2829387.1589352018</v>
      </c>
      <c r="AG24" s="4">
        <v>2860479.3255169075</v>
      </c>
      <c r="AH24" s="4">
        <v>2860479.3255169075</v>
      </c>
      <c r="AI24" s="4">
        <v>2798294.9923534961</v>
      </c>
      <c r="AJ24" s="4">
        <v>2829387.1589352018</v>
      </c>
      <c r="AK24" s="4">
        <v>2860479.3255169075</v>
      </c>
      <c r="AL24" s="4">
        <v>2860479.3255169075</v>
      </c>
      <c r="AM24" s="4">
        <v>2798294.9923534961</v>
      </c>
      <c r="AN24" s="4">
        <v>2829387.1589352018</v>
      </c>
      <c r="AO24" s="4">
        <v>2860479.3255169075</v>
      </c>
      <c r="AR24" s="4">
        <f t="shared" ref="AR24:AX33" si="7">SUMIFS($N24:$AP24,$N$2:$AP$2,"&gt;="&amp;DATE(AR$2-1,10,1),$N$2:$AP$2,"&lt;="&amp;DATE(AR$2,9,10))</f>
        <v>19587060.676005162</v>
      </c>
      <c r="AS24" s="4">
        <f t="shared" si="7"/>
        <v>11348640.800000001</v>
      </c>
      <c r="AT24" s="4">
        <f t="shared" si="7"/>
        <v>11348640.802322512</v>
      </c>
      <c r="AU24" s="4">
        <f t="shared" si="7"/>
        <v>11348640.802322511</v>
      </c>
      <c r="AV24" s="4">
        <f t="shared" si="7"/>
        <v>11348640.802322512</v>
      </c>
      <c r="AW24" s="4">
        <f t="shared" si="7"/>
        <v>11348640.802322512</v>
      </c>
      <c r="AX24" s="4">
        <f t="shared" si="7"/>
        <v>11348640.802322512</v>
      </c>
    </row>
    <row r="25" spans="2:50" x14ac:dyDescent="0.35">
      <c r="B25" s="3" t="s">
        <v>21</v>
      </c>
      <c r="C25" s="3"/>
      <c r="D25" s="4">
        <v>0</v>
      </c>
      <c r="E25" s="4">
        <v>0</v>
      </c>
      <c r="F25" s="4">
        <v>0</v>
      </c>
      <c r="G25" s="4">
        <v>0</v>
      </c>
      <c r="H25" s="4">
        <v>0</v>
      </c>
      <c r="I25" s="4">
        <v>0</v>
      </c>
      <c r="J25" s="4">
        <v>0</v>
      </c>
      <c r="K25" s="4">
        <v>0</v>
      </c>
      <c r="L25" s="4">
        <v>0</v>
      </c>
      <c r="M25" s="4">
        <v>351411.98205331224</v>
      </c>
      <c r="N25" s="4">
        <v>0</v>
      </c>
      <c r="O25" s="4">
        <v>1037470.0026392188</v>
      </c>
      <c r="P25" s="4">
        <v>728688</v>
      </c>
      <c r="Q25" s="4">
        <v>2860479.3255169075</v>
      </c>
      <c r="R25" s="4">
        <v>2860479.324931507</v>
      </c>
      <c r="S25" s="4">
        <v>2798294.9917808217</v>
      </c>
      <c r="T25" s="4">
        <v>2829387.1583561646</v>
      </c>
      <c r="U25" s="4">
        <v>2860479.324931507</v>
      </c>
      <c r="V25" s="4">
        <v>2860479.3255169075</v>
      </c>
      <c r="W25" s="4">
        <v>2798294.9923534961</v>
      </c>
      <c r="X25" s="4">
        <v>2829387.1589352018</v>
      </c>
      <c r="Y25" s="4">
        <v>2860479.3255169075</v>
      </c>
      <c r="Z25" s="4">
        <v>2852663.8082340742</v>
      </c>
      <c r="AA25" s="4">
        <v>2821656.5929271821</v>
      </c>
      <c r="AB25" s="4">
        <v>2821656.5929271821</v>
      </c>
      <c r="AC25" s="4">
        <v>2852663.8082340742</v>
      </c>
      <c r="AD25" s="4">
        <v>2860479.3255169075</v>
      </c>
      <c r="AE25" s="4">
        <v>2798294.9923534961</v>
      </c>
      <c r="AF25" s="4">
        <v>2829387.1589352018</v>
      </c>
      <c r="AG25" s="4">
        <v>2860479.3255169075</v>
      </c>
      <c r="AH25" s="4">
        <v>2860479.3255169075</v>
      </c>
      <c r="AI25" s="4">
        <v>2798294.9923534961</v>
      </c>
      <c r="AJ25" s="4">
        <v>2829387.1589352018</v>
      </c>
      <c r="AK25" s="4">
        <v>2860479.3255169075</v>
      </c>
      <c r="AL25" s="4">
        <v>2860479.3255169075</v>
      </c>
      <c r="AM25" s="4">
        <v>2798294.9923534961</v>
      </c>
      <c r="AN25" s="4">
        <v>2829387.1589352018</v>
      </c>
      <c r="AO25" s="4">
        <v>2860479.3255169075</v>
      </c>
      <c r="AR25" s="4">
        <f t="shared" si="7"/>
        <v>4626637.3281561267</v>
      </c>
      <c r="AS25" s="4">
        <f t="shared" si="7"/>
        <v>11348640.800000001</v>
      </c>
      <c r="AT25" s="4">
        <f t="shared" si="7"/>
        <v>11348640.802322512</v>
      </c>
      <c r="AU25" s="4">
        <f t="shared" si="7"/>
        <v>11348640.802322511</v>
      </c>
      <c r="AV25" s="4">
        <f t="shared" si="7"/>
        <v>11348640.802322512</v>
      </c>
      <c r="AW25" s="4">
        <f t="shared" si="7"/>
        <v>11348640.802322512</v>
      </c>
      <c r="AX25" s="4">
        <f t="shared" si="7"/>
        <v>11348640.802322512</v>
      </c>
    </row>
    <row r="26" spans="2:50" x14ac:dyDescent="0.35">
      <c r="B26" s="3" t="s">
        <v>22</v>
      </c>
      <c r="C26" s="3"/>
      <c r="D26" s="4">
        <v>0</v>
      </c>
      <c r="E26" s="4">
        <v>0</v>
      </c>
      <c r="F26" s="4">
        <v>0</v>
      </c>
      <c r="G26" s="4">
        <v>0</v>
      </c>
      <c r="H26" s="4">
        <v>0</v>
      </c>
      <c r="I26" s="4">
        <v>0</v>
      </c>
      <c r="J26" s="4">
        <v>0</v>
      </c>
      <c r="K26" s="4">
        <v>0</v>
      </c>
      <c r="L26" s="4">
        <v>0</v>
      </c>
      <c r="M26" s="4">
        <v>1576273.4230667723</v>
      </c>
      <c r="N26" s="4">
        <v>1294173.5180786487</v>
      </c>
      <c r="O26" s="4">
        <v>88704.143573502239</v>
      </c>
      <c r="P26" s="4">
        <v>1094220</v>
      </c>
      <c r="Q26" s="4">
        <v>2860479.3255169075</v>
      </c>
      <c r="R26" s="4">
        <v>2860479.324931507</v>
      </c>
      <c r="S26" s="4">
        <v>2798294.9917808217</v>
      </c>
      <c r="T26" s="4">
        <v>2829387.1583561646</v>
      </c>
      <c r="U26" s="4">
        <v>2860479.324931507</v>
      </c>
      <c r="V26" s="4">
        <v>2860479.3255169075</v>
      </c>
      <c r="W26" s="4">
        <v>2798294.9923534961</v>
      </c>
      <c r="X26" s="4">
        <v>2829387.1589352018</v>
      </c>
      <c r="Y26" s="4">
        <v>2860479.3255169075</v>
      </c>
      <c r="Z26" s="4">
        <v>2852663.8082340742</v>
      </c>
      <c r="AA26" s="4">
        <v>2821656.5929271821</v>
      </c>
      <c r="AB26" s="4">
        <v>2821656.5929271821</v>
      </c>
      <c r="AC26" s="4">
        <v>2852663.8082340742</v>
      </c>
      <c r="AD26" s="4">
        <v>2860479.3255169075</v>
      </c>
      <c r="AE26" s="4">
        <v>2798294.9923534961</v>
      </c>
      <c r="AF26" s="4">
        <v>2829387.1589352018</v>
      </c>
      <c r="AG26" s="4">
        <v>2860479.3255169075</v>
      </c>
      <c r="AH26" s="4">
        <v>2860479.3255169075</v>
      </c>
      <c r="AI26" s="4">
        <v>2798294.9923534961</v>
      </c>
      <c r="AJ26" s="4">
        <v>2829387.1589352018</v>
      </c>
      <c r="AK26" s="4">
        <v>2860479.3255169075</v>
      </c>
      <c r="AL26" s="4">
        <v>2860479.3255169075</v>
      </c>
      <c r="AM26" s="4">
        <v>2798294.9923534961</v>
      </c>
      <c r="AN26" s="4">
        <v>2829387.1589352018</v>
      </c>
      <c r="AO26" s="4">
        <v>2860479.3255169075</v>
      </c>
      <c r="AR26" s="4">
        <f t="shared" si="7"/>
        <v>5337576.987169059</v>
      </c>
      <c r="AS26" s="4">
        <f t="shared" si="7"/>
        <v>11348640.800000001</v>
      </c>
      <c r="AT26" s="4">
        <f t="shared" si="7"/>
        <v>11348640.802322512</v>
      </c>
      <c r="AU26" s="4">
        <f t="shared" si="7"/>
        <v>11348640.802322511</v>
      </c>
      <c r="AV26" s="4">
        <f t="shared" si="7"/>
        <v>11348640.802322512</v>
      </c>
      <c r="AW26" s="4">
        <f t="shared" si="7"/>
        <v>11348640.802322512</v>
      </c>
      <c r="AX26" s="4">
        <f t="shared" si="7"/>
        <v>11348640.802322512</v>
      </c>
    </row>
    <row r="27" spans="2:50" x14ac:dyDescent="0.35">
      <c r="B27" s="3" t="s">
        <v>23</v>
      </c>
      <c r="C27" s="3"/>
      <c r="D27" s="4">
        <v>0</v>
      </c>
      <c r="E27" s="4">
        <v>0</v>
      </c>
      <c r="F27" s="4">
        <v>0</v>
      </c>
      <c r="G27" s="4">
        <v>0</v>
      </c>
      <c r="H27" s="4">
        <v>0</v>
      </c>
      <c r="I27" s="4">
        <v>0</v>
      </c>
      <c r="J27" s="4">
        <v>0</v>
      </c>
      <c r="K27" s="4">
        <v>0</v>
      </c>
      <c r="L27" s="4">
        <v>0</v>
      </c>
      <c r="M27" s="4">
        <v>0</v>
      </c>
      <c r="N27" s="4">
        <v>1889874.766429137</v>
      </c>
      <c r="O27" s="4">
        <v>1231643.5048825548</v>
      </c>
      <c r="P27" s="4">
        <v>3915545</v>
      </c>
      <c r="Q27" s="4">
        <v>2827217.9726027399</v>
      </c>
      <c r="R27" s="4">
        <v>3326138.7616438353</v>
      </c>
      <c r="S27" s="4">
        <v>3253831.3972602738</v>
      </c>
      <c r="T27" s="4">
        <v>3289985.0794520546</v>
      </c>
      <c r="U27" s="4">
        <v>3326138.7616438353</v>
      </c>
      <c r="V27" s="4">
        <v>3326138.7506010551</v>
      </c>
      <c r="W27" s="4">
        <v>3253831.3864575541</v>
      </c>
      <c r="X27" s="4">
        <v>3289985.0685293046</v>
      </c>
      <c r="Y27" s="4">
        <v>3326138.7506010551</v>
      </c>
      <c r="Z27" s="4">
        <v>3317050.9398070625</v>
      </c>
      <c r="AA27" s="4">
        <v>3280996.0382874208</v>
      </c>
      <c r="AB27" s="4">
        <v>3280996.0382874208</v>
      </c>
      <c r="AC27" s="4">
        <v>3317050.939807063</v>
      </c>
      <c r="AD27" s="4">
        <v>3326138.7506010551</v>
      </c>
      <c r="AE27" s="4">
        <v>3253831.3864575541</v>
      </c>
      <c r="AF27" s="4">
        <v>3289985.0685293046</v>
      </c>
      <c r="AG27" s="4">
        <v>3326138.7506010551</v>
      </c>
      <c r="AH27" s="4">
        <v>3326138.7506010551</v>
      </c>
      <c r="AI27" s="4">
        <v>3253831.3864575541</v>
      </c>
      <c r="AJ27" s="4">
        <v>3289985.0685293046</v>
      </c>
      <c r="AK27" s="4">
        <v>3326138.7506010551</v>
      </c>
      <c r="AL27" s="4">
        <v>3326138.7506010551</v>
      </c>
      <c r="AM27" s="4">
        <v>3253831.3864575541</v>
      </c>
      <c r="AN27" s="4">
        <v>3289985.0685293046</v>
      </c>
      <c r="AO27" s="4">
        <v>3326138.7506010551</v>
      </c>
      <c r="AR27" s="4">
        <f t="shared" si="7"/>
        <v>9864281.2439144328</v>
      </c>
      <c r="AS27" s="4">
        <f t="shared" si="7"/>
        <v>13196094</v>
      </c>
      <c r="AT27" s="4">
        <f t="shared" si="7"/>
        <v>13196093.956188969</v>
      </c>
      <c r="AU27" s="4">
        <f t="shared" si="7"/>
        <v>13196093.956188967</v>
      </c>
      <c r="AV27" s="4">
        <f t="shared" si="7"/>
        <v>13196093.956188969</v>
      </c>
      <c r="AW27" s="4">
        <f t="shared" si="7"/>
        <v>13196093.956188969</v>
      </c>
      <c r="AX27" s="4">
        <f t="shared" si="7"/>
        <v>13196093.956188969</v>
      </c>
    </row>
    <row r="28" spans="2:50" x14ac:dyDescent="0.35">
      <c r="B28" s="3" t="s">
        <v>24</v>
      </c>
      <c r="C28" s="3"/>
      <c r="D28" s="4">
        <v>0</v>
      </c>
      <c r="E28" s="4">
        <v>0</v>
      </c>
      <c r="F28" s="4">
        <v>0</v>
      </c>
      <c r="G28" s="4">
        <v>0</v>
      </c>
      <c r="H28" s="4">
        <v>0</v>
      </c>
      <c r="I28" s="4">
        <v>0</v>
      </c>
      <c r="J28" s="4">
        <v>0</v>
      </c>
      <c r="K28" s="4">
        <v>0</v>
      </c>
      <c r="L28" s="4">
        <v>0</v>
      </c>
      <c r="M28" s="4">
        <v>0</v>
      </c>
      <c r="N28" s="4">
        <v>1154327.8068091844</v>
      </c>
      <c r="O28" s="4">
        <v>2951775.4103985224</v>
      </c>
      <c r="P28" s="4">
        <v>5132568</v>
      </c>
      <c r="Q28" s="4">
        <v>2827217.9726027399</v>
      </c>
      <c r="R28" s="4">
        <v>3326138.7616438353</v>
      </c>
      <c r="S28" s="4">
        <v>3253831.3972602738</v>
      </c>
      <c r="T28" s="4">
        <v>3289985.0794520546</v>
      </c>
      <c r="U28" s="4">
        <v>3326138.7616438353</v>
      </c>
      <c r="V28" s="4">
        <v>3326138.7506010551</v>
      </c>
      <c r="W28" s="4">
        <v>3253831.3864575541</v>
      </c>
      <c r="X28" s="4">
        <v>3289985.0685293046</v>
      </c>
      <c r="Y28" s="4">
        <v>3326138.7506010551</v>
      </c>
      <c r="Z28" s="4">
        <v>3317050.9398070625</v>
      </c>
      <c r="AA28" s="4">
        <v>3280996.0382874208</v>
      </c>
      <c r="AB28" s="4">
        <v>3280996.0382874208</v>
      </c>
      <c r="AC28" s="4">
        <v>3317050.939807063</v>
      </c>
      <c r="AD28" s="4">
        <v>3326138.7506010551</v>
      </c>
      <c r="AE28" s="4">
        <v>3253831.3864575541</v>
      </c>
      <c r="AF28" s="4">
        <v>3289985.0685293046</v>
      </c>
      <c r="AG28" s="4">
        <v>3326138.7506010551</v>
      </c>
      <c r="AH28" s="4">
        <v>3326138.7506010551</v>
      </c>
      <c r="AI28" s="4">
        <v>3253831.3864575541</v>
      </c>
      <c r="AJ28" s="4">
        <v>3289985.0685293046</v>
      </c>
      <c r="AK28" s="4">
        <v>3326138.7506010551</v>
      </c>
      <c r="AL28" s="4">
        <v>3326138.7506010551</v>
      </c>
      <c r="AM28" s="4">
        <v>3253831.3864575541</v>
      </c>
      <c r="AN28" s="4">
        <v>3289985.0685293046</v>
      </c>
      <c r="AO28" s="4">
        <v>3326138.7506010551</v>
      </c>
      <c r="AR28" s="4">
        <f t="shared" si="7"/>
        <v>12065889.189810447</v>
      </c>
      <c r="AS28" s="4">
        <f t="shared" si="7"/>
        <v>13196094</v>
      </c>
      <c r="AT28" s="4">
        <f t="shared" si="7"/>
        <v>13196093.956188969</v>
      </c>
      <c r="AU28" s="4">
        <f t="shared" si="7"/>
        <v>13196093.956188967</v>
      </c>
      <c r="AV28" s="4">
        <f t="shared" si="7"/>
        <v>13196093.956188969</v>
      </c>
      <c r="AW28" s="4">
        <f t="shared" si="7"/>
        <v>13196093.956188969</v>
      </c>
      <c r="AX28" s="4">
        <f t="shared" si="7"/>
        <v>13196093.956188969</v>
      </c>
    </row>
    <row r="29" spans="2:50" x14ac:dyDescent="0.35">
      <c r="B29" s="3" t="s">
        <v>25</v>
      </c>
      <c r="C29" s="3"/>
      <c r="D29" s="4">
        <v>0</v>
      </c>
      <c r="E29" s="4">
        <v>0</v>
      </c>
      <c r="F29" s="4">
        <v>0</v>
      </c>
      <c r="G29" s="4">
        <v>0</v>
      </c>
      <c r="H29" s="4">
        <v>0</v>
      </c>
      <c r="I29" s="4">
        <v>0</v>
      </c>
      <c r="J29" s="4">
        <v>0</v>
      </c>
      <c r="K29" s="4">
        <v>0</v>
      </c>
      <c r="L29" s="4">
        <v>0</v>
      </c>
      <c r="M29" s="4">
        <v>0</v>
      </c>
      <c r="N29" s="4">
        <v>0</v>
      </c>
      <c r="O29" s="4">
        <v>0</v>
      </c>
      <c r="P29" s="4">
        <v>0</v>
      </c>
      <c r="Q29" s="4">
        <v>0</v>
      </c>
      <c r="R29" s="4">
        <v>1247302.031475394</v>
      </c>
      <c r="S29" s="4">
        <v>1220186.7699215813</v>
      </c>
      <c r="T29" s="4">
        <v>1233744.4006984876</v>
      </c>
      <c r="U29" s="4">
        <v>1247302.031475394</v>
      </c>
      <c r="V29" s="4">
        <v>3326138.7506010504</v>
      </c>
      <c r="W29" s="4">
        <v>3253831.3864575494</v>
      </c>
      <c r="X29" s="4">
        <v>3289985.0685292999</v>
      </c>
      <c r="Y29" s="4">
        <v>3326138.7506010504</v>
      </c>
      <c r="Z29" s="4">
        <v>5638986.5976719987</v>
      </c>
      <c r="AA29" s="4">
        <v>5577693.2650886076</v>
      </c>
      <c r="AB29" s="4">
        <v>5577693.2650886076</v>
      </c>
      <c r="AC29" s="4">
        <v>5638986.5976719987</v>
      </c>
      <c r="AD29" s="4">
        <v>6319663.6261419952</v>
      </c>
      <c r="AE29" s="4">
        <v>6182279.6342693437</v>
      </c>
      <c r="AF29" s="4">
        <v>6250971.6302056704</v>
      </c>
      <c r="AG29" s="4">
        <v>6319663.6261419952</v>
      </c>
      <c r="AH29" s="4">
        <v>6319663.6261419952</v>
      </c>
      <c r="AI29" s="4">
        <v>6182279.6342693437</v>
      </c>
      <c r="AJ29" s="4">
        <v>6250971.6302056704</v>
      </c>
      <c r="AK29" s="4">
        <v>6319663.6261419952</v>
      </c>
      <c r="AL29" s="4">
        <v>6319663.6261419952</v>
      </c>
      <c r="AM29" s="4">
        <v>6182279.6342693437</v>
      </c>
      <c r="AN29" s="4">
        <v>6250971.6302056704</v>
      </c>
      <c r="AO29" s="4">
        <v>6319663.6261419952</v>
      </c>
      <c r="AR29" s="4">
        <f t="shared" si="7"/>
        <v>0</v>
      </c>
      <c r="AS29" s="4">
        <f t="shared" si="7"/>
        <v>4948535.233570857</v>
      </c>
      <c r="AT29" s="4">
        <f t="shared" si="7"/>
        <v>13196093.956188951</v>
      </c>
      <c r="AU29" s="4">
        <f t="shared" si="7"/>
        <v>22433359.725521214</v>
      </c>
      <c r="AV29" s="4">
        <f t="shared" si="7"/>
        <v>25072578.516759004</v>
      </c>
      <c r="AW29" s="4">
        <f t="shared" si="7"/>
        <v>25072578.516759004</v>
      </c>
      <c r="AX29" s="4">
        <f t="shared" si="7"/>
        <v>25072578.516759004</v>
      </c>
    </row>
    <row r="30" spans="2:50" x14ac:dyDescent="0.35">
      <c r="B30" s="3" t="s">
        <v>26</v>
      </c>
      <c r="C30" s="3"/>
      <c r="D30" s="4">
        <v>0</v>
      </c>
      <c r="E30" s="4">
        <v>0</v>
      </c>
      <c r="F30" s="4">
        <v>0</v>
      </c>
      <c r="G30" s="4">
        <v>0</v>
      </c>
      <c r="H30" s="4">
        <v>0</v>
      </c>
      <c r="I30" s="4">
        <v>0</v>
      </c>
      <c r="J30" s="4">
        <v>0</v>
      </c>
      <c r="K30" s="4">
        <v>0</v>
      </c>
      <c r="L30" s="4">
        <v>0</v>
      </c>
      <c r="M30" s="4">
        <v>0</v>
      </c>
      <c r="N30" s="4">
        <v>0</v>
      </c>
      <c r="O30" s="4">
        <v>411469.055476379</v>
      </c>
      <c r="P30" s="4">
        <v>367616</v>
      </c>
      <c r="Q30" s="4">
        <v>148047.26732394061</v>
      </c>
      <c r="R30" s="4">
        <v>1289651.2615827359</v>
      </c>
      <c r="S30" s="4">
        <v>1261615.3645918067</v>
      </c>
      <c r="T30" s="4">
        <v>1275633.3130872713</v>
      </c>
      <c r="U30" s="4">
        <v>1289651.2615827359</v>
      </c>
      <c r="V30" s="4">
        <v>4682673.9726027399</v>
      </c>
      <c r="W30" s="4">
        <v>4580876.7123287665</v>
      </c>
      <c r="X30" s="4">
        <v>4631775.3424657537</v>
      </c>
      <c r="Y30" s="4">
        <v>4682673.9726027399</v>
      </c>
      <c r="Z30" s="4">
        <v>5749497.2677595634</v>
      </c>
      <c r="AA30" s="4">
        <v>5687002.7322404375</v>
      </c>
      <c r="AB30" s="4">
        <v>5687002.7322404375</v>
      </c>
      <c r="AC30" s="4">
        <v>5749497.2677595634</v>
      </c>
      <c r="AD30" s="4">
        <v>6044265.1583350515</v>
      </c>
      <c r="AE30" s="4">
        <v>5912868.0896755941</v>
      </c>
      <c r="AF30" s="4">
        <v>5978566.6240053223</v>
      </c>
      <c r="AG30" s="4">
        <v>6044265.1583350515</v>
      </c>
      <c r="AH30" s="4">
        <v>6044265.1583350515</v>
      </c>
      <c r="AI30" s="4">
        <v>5912868.0896755941</v>
      </c>
      <c r="AJ30" s="4">
        <v>5978566.6240053223</v>
      </c>
      <c r="AK30" s="4">
        <v>6044265.1583350515</v>
      </c>
      <c r="AL30" s="4">
        <v>6044265.1583350515</v>
      </c>
      <c r="AM30" s="4">
        <v>5912868.0896755941</v>
      </c>
      <c r="AN30" s="4">
        <v>5978566.6240053223</v>
      </c>
      <c r="AO30" s="4">
        <v>6044265.1583350515</v>
      </c>
      <c r="AR30" s="4">
        <f t="shared" si="7"/>
        <v>927132.32280031964</v>
      </c>
      <c r="AS30" s="4">
        <f t="shared" si="7"/>
        <v>5116551.2008445496</v>
      </c>
      <c r="AT30" s="4">
        <f t="shared" si="7"/>
        <v>18578000</v>
      </c>
      <c r="AU30" s="4">
        <f t="shared" si="7"/>
        <v>22873000</v>
      </c>
      <c r="AV30" s="4">
        <f t="shared" si="7"/>
        <v>23979965.03035102</v>
      </c>
      <c r="AW30" s="4">
        <f t="shared" si="7"/>
        <v>23979965.03035102</v>
      </c>
      <c r="AX30" s="4">
        <f t="shared" si="7"/>
        <v>23979965.03035102</v>
      </c>
    </row>
    <row r="31" spans="2:50" x14ac:dyDescent="0.35">
      <c r="B31" s="3" t="s">
        <v>27</v>
      </c>
      <c r="C31" s="3"/>
      <c r="D31" s="4">
        <v>0</v>
      </c>
      <c r="E31" s="4">
        <v>0</v>
      </c>
      <c r="F31" s="4">
        <v>0</v>
      </c>
      <c r="G31" s="4">
        <v>0</v>
      </c>
      <c r="H31" s="4">
        <v>0</v>
      </c>
      <c r="I31" s="4">
        <v>0</v>
      </c>
      <c r="J31" s="4">
        <v>0</v>
      </c>
      <c r="K31" s="4">
        <v>0</v>
      </c>
      <c r="L31" s="4">
        <v>0</v>
      </c>
      <c r="M31" s="4">
        <v>0</v>
      </c>
      <c r="N31" s="4">
        <v>0</v>
      </c>
      <c r="O31" s="4">
        <v>327989.03731855372</v>
      </c>
      <c r="P31" s="4">
        <v>326603</v>
      </c>
      <c r="Q31" s="4">
        <v>148047.26732394061</v>
      </c>
      <c r="R31" s="4">
        <v>1289651.2615827359</v>
      </c>
      <c r="S31" s="4">
        <v>1261615.3645918067</v>
      </c>
      <c r="T31" s="4">
        <v>1275633.3130872713</v>
      </c>
      <c r="U31" s="4">
        <v>1289651.2615827359</v>
      </c>
      <c r="V31" s="4">
        <v>4682673.9726027399</v>
      </c>
      <c r="W31" s="4">
        <v>4580876.7123287665</v>
      </c>
      <c r="X31" s="4">
        <v>4631775.3424657537</v>
      </c>
      <c r="Y31" s="4">
        <v>4682673.9726027399</v>
      </c>
      <c r="Z31" s="4">
        <v>5749497.2677595634</v>
      </c>
      <c r="AA31" s="4">
        <v>5687002.7322404375</v>
      </c>
      <c r="AB31" s="4">
        <v>5687002.7322404375</v>
      </c>
      <c r="AC31" s="4">
        <v>5749497.2677595634</v>
      </c>
      <c r="AD31" s="4">
        <v>6044265.1583350515</v>
      </c>
      <c r="AE31" s="4">
        <v>5912868.0896755941</v>
      </c>
      <c r="AF31" s="4">
        <v>5978566.6240053223</v>
      </c>
      <c r="AG31" s="4">
        <v>6044265.1583350515</v>
      </c>
      <c r="AH31" s="4">
        <v>6044265.1583350515</v>
      </c>
      <c r="AI31" s="4">
        <v>5912868.0896755941</v>
      </c>
      <c r="AJ31" s="4">
        <v>5978566.6240053223</v>
      </c>
      <c r="AK31" s="4">
        <v>6044265.1583350515</v>
      </c>
      <c r="AL31" s="4">
        <v>6044265.1583350515</v>
      </c>
      <c r="AM31" s="4">
        <v>5912868.0896755941</v>
      </c>
      <c r="AN31" s="4">
        <v>5978566.6240053223</v>
      </c>
      <c r="AO31" s="4">
        <v>6044265.1583350515</v>
      </c>
      <c r="AR31" s="4">
        <f t="shared" si="7"/>
        <v>802639.30464249442</v>
      </c>
      <c r="AS31" s="4">
        <f t="shared" si="7"/>
        <v>5116551.2008445496</v>
      </c>
      <c r="AT31" s="4">
        <f t="shared" si="7"/>
        <v>18578000</v>
      </c>
      <c r="AU31" s="4">
        <f t="shared" si="7"/>
        <v>22873000</v>
      </c>
      <c r="AV31" s="4">
        <f t="shared" si="7"/>
        <v>23979965.03035102</v>
      </c>
      <c r="AW31" s="4">
        <f t="shared" si="7"/>
        <v>23979965.03035102</v>
      </c>
      <c r="AX31" s="4">
        <f t="shared" si="7"/>
        <v>23979965.03035102</v>
      </c>
    </row>
    <row r="32" spans="2:50" x14ac:dyDescent="0.35">
      <c r="B32" s="3" t="s">
        <v>28</v>
      </c>
      <c r="C32" s="3"/>
      <c r="D32" s="4">
        <v>0</v>
      </c>
      <c r="E32" s="4">
        <v>0</v>
      </c>
      <c r="F32" s="4">
        <v>0</v>
      </c>
      <c r="G32" s="4">
        <v>0</v>
      </c>
      <c r="H32" s="4">
        <v>0</v>
      </c>
      <c r="I32" s="4">
        <v>0</v>
      </c>
      <c r="J32" s="4">
        <v>0</v>
      </c>
      <c r="K32" s="4">
        <v>0</v>
      </c>
      <c r="L32" s="4">
        <v>0</v>
      </c>
      <c r="M32" s="4">
        <v>0</v>
      </c>
      <c r="N32" s="4">
        <v>0</v>
      </c>
      <c r="O32" s="4">
        <v>0</v>
      </c>
      <c r="P32" s="4">
        <v>0</v>
      </c>
      <c r="Q32" s="4">
        <v>0</v>
      </c>
      <c r="R32" s="4">
        <v>6583419.1780821923</v>
      </c>
      <c r="S32" s="4">
        <v>6440301.3698630147</v>
      </c>
      <c r="T32" s="4">
        <v>6511860.2739726035</v>
      </c>
      <c r="U32" s="4">
        <v>6583419.1780821923</v>
      </c>
      <c r="V32" s="4">
        <v>6732383.5616438352</v>
      </c>
      <c r="W32" s="4">
        <v>6586027.3972602747</v>
      </c>
      <c r="X32" s="4">
        <v>6659205.4794520549</v>
      </c>
      <c r="Y32" s="4">
        <v>6732383.5616438352</v>
      </c>
      <c r="Z32" s="4">
        <v>14961814.207650274</v>
      </c>
      <c r="AA32" s="4">
        <v>14799185.792349728</v>
      </c>
      <c r="AB32" s="4">
        <v>14799185.792349728</v>
      </c>
      <c r="AC32" s="4">
        <v>14961814.207650274</v>
      </c>
      <c r="AD32" s="4">
        <v>15280065.753424659</v>
      </c>
      <c r="AE32" s="4">
        <v>14947890.410958905</v>
      </c>
      <c r="AF32" s="4">
        <v>15113978.08219178</v>
      </c>
      <c r="AG32" s="4">
        <v>15280065.753424659</v>
      </c>
      <c r="AH32" s="4">
        <v>15280065.753424659</v>
      </c>
      <c r="AI32" s="4">
        <v>14947890.410958905</v>
      </c>
      <c r="AJ32" s="4">
        <v>15113978.08219178</v>
      </c>
      <c r="AK32" s="4">
        <v>15280065.753424659</v>
      </c>
      <c r="AL32" s="4">
        <v>15280065.753424659</v>
      </c>
      <c r="AM32" s="4">
        <v>14947890.410958905</v>
      </c>
      <c r="AN32" s="4">
        <v>15113978.08219178</v>
      </c>
      <c r="AO32" s="4">
        <v>15280065.753424659</v>
      </c>
      <c r="AR32" s="4">
        <f t="shared" si="7"/>
        <v>0</v>
      </c>
      <c r="AS32" s="4">
        <f t="shared" si="7"/>
        <v>26119000</v>
      </c>
      <c r="AT32" s="4">
        <f t="shared" si="7"/>
        <v>26710000</v>
      </c>
      <c r="AU32" s="4">
        <f t="shared" si="7"/>
        <v>59522000</v>
      </c>
      <c r="AV32" s="4">
        <f t="shared" si="7"/>
        <v>60622000</v>
      </c>
      <c r="AW32" s="4">
        <f t="shared" si="7"/>
        <v>60622000</v>
      </c>
      <c r="AX32" s="4">
        <f t="shared" si="7"/>
        <v>60622000</v>
      </c>
    </row>
    <row r="33" spans="2:50" x14ac:dyDescent="0.35">
      <c r="B33" s="3" t="s">
        <v>29</v>
      </c>
      <c r="C33" s="3"/>
      <c r="D33" s="4">
        <v>0</v>
      </c>
      <c r="E33" s="4">
        <v>0</v>
      </c>
      <c r="F33" s="4">
        <v>0</v>
      </c>
      <c r="G33" s="4">
        <v>0</v>
      </c>
      <c r="H33" s="4">
        <v>0</v>
      </c>
      <c r="I33" s="4">
        <v>0</v>
      </c>
      <c r="J33" s="4">
        <v>0</v>
      </c>
      <c r="K33" s="4">
        <v>0</v>
      </c>
      <c r="L33" s="4">
        <v>0</v>
      </c>
      <c r="M33" s="4">
        <v>0</v>
      </c>
      <c r="N33" s="4">
        <v>0</v>
      </c>
      <c r="O33" s="4">
        <v>0</v>
      </c>
      <c r="P33" s="4">
        <v>0</v>
      </c>
      <c r="Q33" s="4">
        <v>0</v>
      </c>
      <c r="R33" s="4">
        <v>1647838.3207337754</v>
      </c>
      <c r="S33" s="4">
        <v>1612015.7485439107</v>
      </c>
      <c r="T33" s="4">
        <v>1629927.034638843</v>
      </c>
      <c r="U33" s="4">
        <v>1647838.3207337754</v>
      </c>
      <c r="V33" s="4">
        <v>2236375.9549091281</v>
      </c>
      <c r="W33" s="4">
        <v>2187759.0863241469</v>
      </c>
      <c r="X33" s="4">
        <v>2212067.5206166375</v>
      </c>
      <c r="Y33" s="4">
        <v>2236375.9549091281</v>
      </c>
      <c r="Z33" s="4">
        <v>2363020.6508053942</v>
      </c>
      <c r="AA33" s="4">
        <v>2337335.6437314227</v>
      </c>
      <c r="AB33" s="4">
        <v>2337335.6437314227</v>
      </c>
      <c r="AC33" s="4">
        <v>2363020.6508053942</v>
      </c>
      <c r="AD33" s="4">
        <v>2449721.1466501802</v>
      </c>
      <c r="AE33" s="4">
        <v>2396466.339114307</v>
      </c>
      <c r="AF33" s="4">
        <v>2423093.7428822434</v>
      </c>
      <c r="AG33" s="4">
        <v>2449721.1466501802</v>
      </c>
      <c r="AH33" s="4">
        <v>2449721.1466501802</v>
      </c>
      <c r="AI33" s="4">
        <v>2396466.339114307</v>
      </c>
      <c r="AJ33" s="4">
        <v>2423093.7428822434</v>
      </c>
      <c r="AK33" s="4">
        <v>2449721.1466501802</v>
      </c>
      <c r="AL33" s="4">
        <v>2449721.1466501802</v>
      </c>
      <c r="AM33" s="4">
        <v>2396466.339114307</v>
      </c>
      <c r="AN33" s="4">
        <v>2423093.7428822434</v>
      </c>
      <c r="AO33" s="4">
        <v>2449721.1466501802</v>
      </c>
      <c r="AR33" s="4">
        <f t="shared" si="7"/>
        <v>0</v>
      </c>
      <c r="AS33" s="4">
        <f t="shared" si="7"/>
        <v>6537619.424650305</v>
      </c>
      <c r="AT33" s="4">
        <f t="shared" si="7"/>
        <v>8872578.5167590417</v>
      </c>
      <c r="AU33" s="4">
        <f t="shared" si="7"/>
        <v>9400712.5890736338</v>
      </c>
      <c r="AV33" s="4">
        <f t="shared" si="7"/>
        <v>9719002.3752969094</v>
      </c>
      <c r="AW33" s="4">
        <f t="shared" si="7"/>
        <v>9719002.3752969094</v>
      </c>
      <c r="AX33" s="4">
        <f t="shared" si="7"/>
        <v>9719002.3752969094</v>
      </c>
    </row>
    <row r="34" spans="2:50" x14ac:dyDescent="0.35">
      <c r="B34" s="3" t="s">
        <v>30</v>
      </c>
      <c r="C34" s="3"/>
      <c r="D34" s="4">
        <v>0</v>
      </c>
      <c r="E34" s="4">
        <v>0</v>
      </c>
      <c r="F34" s="4">
        <v>0</v>
      </c>
      <c r="G34" s="4">
        <v>0</v>
      </c>
      <c r="H34" s="4">
        <v>0</v>
      </c>
      <c r="I34" s="4">
        <v>0</v>
      </c>
      <c r="J34" s="4">
        <v>0</v>
      </c>
      <c r="K34" s="4">
        <v>0</v>
      </c>
      <c r="L34" s="4">
        <v>0</v>
      </c>
      <c r="M34" s="4">
        <v>0</v>
      </c>
      <c r="N34" s="4">
        <v>0</v>
      </c>
      <c r="O34" s="4">
        <v>0</v>
      </c>
      <c r="P34" s="4">
        <v>0</v>
      </c>
      <c r="Q34" s="4">
        <v>327671.23287671234</v>
      </c>
      <c r="R34" s="4">
        <v>1696330.7835616437</v>
      </c>
      <c r="S34" s="4">
        <v>1659454.0273972601</v>
      </c>
      <c r="T34" s="4">
        <v>1677892.4054794519</v>
      </c>
      <c r="U34" s="4">
        <v>1696330.7835616437</v>
      </c>
      <c r="V34" s="4">
        <v>1441326.7919271241</v>
      </c>
      <c r="W34" s="4">
        <v>1409993.6007982735</v>
      </c>
      <c r="X34" s="4">
        <v>1425660.1963626989</v>
      </c>
      <c r="Y34" s="4">
        <v>1441326.7919271241</v>
      </c>
      <c r="Z34" s="4">
        <v>1437388.7405830608</v>
      </c>
      <c r="AA34" s="4">
        <v>1421764.9499245491</v>
      </c>
      <c r="AB34" s="4">
        <v>1421764.9499245493</v>
      </c>
      <c r="AC34" s="4">
        <v>1437388.7405830608</v>
      </c>
      <c r="AD34" s="4">
        <v>1441326.7919271241</v>
      </c>
      <c r="AE34" s="4">
        <v>1409993.6007982735</v>
      </c>
      <c r="AF34" s="4">
        <v>1425660.1963626989</v>
      </c>
      <c r="AG34" s="4">
        <v>1441326.7919271241</v>
      </c>
      <c r="AH34" s="4">
        <v>1441326.7919271241</v>
      </c>
      <c r="AI34" s="4">
        <v>1409993.6007982735</v>
      </c>
      <c r="AJ34" s="4">
        <v>1425660.1963626989</v>
      </c>
      <c r="AK34" s="4">
        <v>1441326.7919271241</v>
      </c>
      <c r="AL34" s="4">
        <v>1441326.7919271241</v>
      </c>
      <c r="AM34" s="4">
        <v>1409993.6007982735</v>
      </c>
      <c r="AN34" s="4">
        <v>1425660.1963626989</v>
      </c>
      <c r="AO34" s="4">
        <v>1441326.7919271241</v>
      </c>
      <c r="AR34" s="4">
        <f t="shared" ref="AR34:AX39" si="8">SUMIFS($N34:$AP34,$N$2:$AP$2,"&gt;="&amp;DATE(AR$2-1,10,1),$N$2:$AP$2,"&lt;="&amp;DATE(AR$2,9,10))</f>
        <v>327671.23287671234</v>
      </c>
      <c r="AS34" s="4">
        <f t="shared" si="8"/>
        <v>6730008</v>
      </c>
      <c r="AT34" s="4">
        <f t="shared" si="8"/>
        <v>5718307.3810152216</v>
      </c>
      <c r="AU34" s="4">
        <f t="shared" si="8"/>
        <v>5718307.3810152207</v>
      </c>
      <c r="AV34" s="4">
        <f t="shared" si="8"/>
        <v>5718307.3810152216</v>
      </c>
      <c r="AW34" s="4">
        <f t="shared" si="8"/>
        <v>5718307.3810152216</v>
      </c>
      <c r="AX34" s="4">
        <f t="shared" si="8"/>
        <v>5718307.3810152216</v>
      </c>
    </row>
    <row r="35" spans="2:50" x14ac:dyDescent="0.35">
      <c r="B35" s="3" t="s">
        <v>31</v>
      </c>
      <c r="C35" s="3"/>
      <c r="D35" s="4">
        <v>0</v>
      </c>
      <c r="E35" s="4">
        <v>0</v>
      </c>
      <c r="F35" s="4">
        <v>0</v>
      </c>
      <c r="G35" s="4">
        <v>0</v>
      </c>
      <c r="H35" s="4">
        <v>0</v>
      </c>
      <c r="I35" s="4">
        <v>0</v>
      </c>
      <c r="J35" s="4">
        <v>0</v>
      </c>
      <c r="K35" s="4">
        <v>0</v>
      </c>
      <c r="L35" s="4">
        <v>0</v>
      </c>
      <c r="M35" s="4">
        <v>0</v>
      </c>
      <c r="N35" s="4">
        <v>0</v>
      </c>
      <c r="O35" s="4">
        <v>0</v>
      </c>
      <c r="P35" s="4">
        <v>0</v>
      </c>
      <c r="Q35" s="4">
        <v>327671.23287671234</v>
      </c>
      <c r="R35" s="4">
        <v>1696330.7835616437</v>
      </c>
      <c r="S35" s="4">
        <v>1659454.0273972601</v>
      </c>
      <c r="T35" s="4">
        <v>1677892.4054794519</v>
      </c>
      <c r="U35" s="4">
        <v>1696330.7835616437</v>
      </c>
      <c r="V35" s="4">
        <v>1441326.7919271241</v>
      </c>
      <c r="W35" s="4">
        <v>1409993.6007982735</v>
      </c>
      <c r="X35" s="4">
        <v>1425660.1963626989</v>
      </c>
      <c r="Y35" s="4">
        <v>1441326.7919271241</v>
      </c>
      <c r="Z35" s="4">
        <v>1437388.7405830608</v>
      </c>
      <c r="AA35" s="4">
        <v>1421764.9499245491</v>
      </c>
      <c r="AB35" s="4">
        <v>1421764.9499245493</v>
      </c>
      <c r="AC35" s="4">
        <v>1437388.7405830608</v>
      </c>
      <c r="AD35" s="4">
        <v>1441326.7919271241</v>
      </c>
      <c r="AE35" s="4">
        <v>1409993.6007982735</v>
      </c>
      <c r="AF35" s="4">
        <v>1425660.1963626989</v>
      </c>
      <c r="AG35" s="4">
        <v>1441326.7919271241</v>
      </c>
      <c r="AH35" s="4">
        <v>1441326.7919271241</v>
      </c>
      <c r="AI35" s="4">
        <v>1409993.6007982735</v>
      </c>
      <c r="AJ35" s="4">
        <v>1425660.1963626989</v>
      </c>
      <c r="AK35" s="4">
        <v>1441326.7919271241</v>
      </c>
      <c r="AL35" s="4">
        <v>1441326.7919271241</v>
      </c>
      <c r="AM35" s="4">
        <v>1409993.6007982735</v>
      </c>
      <c r="AN35" s="4">
        <v>1425660.1963626989</v>
      </c>
      <c r="AO35" s="4">
        <v>1441326.7919271241</v>
      </c>
      <c r="AR35" s="4">
        <f t="shared" si="8"/>
        <v>327671.23287671234</v>
      </c>
      <c r="AS35" s="4">
        <f t="shared" si="8"/>
        <v>6730008</v>
      </c>
      <c r="AT35" s="4">
        <f t="shared" si="8"/>
        <v>5718307.3810152216</v>
      </c>
      <c r="AU35" s="4">
        <f t="shared" si="8"/>
        <v>5718307.3810152207</v>
      </c>
      <c r="AV35" s="4">
        <f t="shared" si="8"/>
        <v>5718307.3810152216</v>
      </c>
      <c r="AW35" s="4">
        <f t="shared" si="8"/>
        <v>5718307.3810152216</v>
      </c>
      <c r="AX35" s="4">
        <f t="shared" si="8"/>
        <v>5718307.3810152216</v>
      </c>
    </row>
    <row r="36" spans="2:50" x14ac:dyDescent="0.35">
      <c r="B36" s="3" t="s">
        <v>32</v>
      </c>
      <c r="C36" s="3"/>
      <c r="D36" s="4">
        <v>0</v>
      </c>
      <c r="E36" s="4">
        <v>0</v>
      </c>
      <c r="F36" s="4">
        <v>0</v>
      </c>
      <c r="G36" s="4">
        <v>0</v>
      </c>
      <c r="H36" s="4">
        <v>0</v>
      </c>
      <c r="I36" s="4">
        <v>0</v>
      </c>
      <c r="J36" s="4">
        <v>0</v>
      </c>
      <c r="K36" s="4">
        <v>0</v>
      </c>
      <c r="L36" s="4">
        <v>0</v>
      </c>
      <c r="M36" s="4">
        <v>0</v>
      </c>
      <c r="N36" s="4">
        <v>0</v>
      </c>
      <c r="O36" s="4">
        <v>0</v>
      </c>
      <c r="P36" s="4">
        <v>0</v>
      </c>
      <c r="Q36" s="4">
        <v>327671.23287671234</v>
      </c>
      <c r="R36" s="4">
        <v>1696330.7835616437</v>
      </c>
      <c r="S36" s="4">
        <v>1659454.0273972601</v>
      </c>
      <c r="T36" s="4">
        <v>1677892.4054794519</v>
      </c>
      <c r="U36" s="4">
        <v>1696330.7835616437</v>
      </c>
      <c r="V36" s="4">
        <v>1441326.7919271241</v>
      </c>
      <c r="W36" s="4">
        <v>1409993.6007982735</v>
      </c>
      <c r="X36" s="4">
        <v>1425660.1963626989</v>
      </c>
      <c r="Y36" s="4">
        <v>1441326.7919271241</v>
      </c>
      <c r="Z36" s="4">
        <v>1437388.7405830608</v>
      </c>
      <c r="AA36" s="4">
        <v>1421764.9499245491</v>
      </c>
      <c r="AB36" s="4">
        <v>1421764.9499245493</v>
      </c>
      <c r="AC36" s="4">
        <v>1437388.7405830608</v>
      </c>
      <c r="AD36" s="4">
        <v>1441326.7919271241</v>
      </c>
      <c r="AE36" s="4">
        <v>1409993.6007982735</v>
      </c>
      <c r="AF36" s="4">
        <v>1425660.1963626989</v>
      </c>
      <c r="AG36" s="4">
        <v>1441326.7919271241</v>
      </c>
      <c r="AH36" s="4">
        <v>1441326.7919271241</v>
      </c>
      <c r="AI36" s="4">
        <v>1409993.6007982735</v>
      </c>
      <c r="AJ36" s="4">
        <v>1425660.1963626989</v>
      </c>
      <c r="AK36" s="4">
        <v>1441326.7919271241</v>
      </c>
      <c r="AL36" s="4">
        <v>1441326.7919271241</v>
      </c>
      <c r="AM36" s="4">
        <v>1409993.6007982735</v>
      </c>
      <c r="AN36" s="4">
        <v>1425660.1963626989</v>
      </c>
      <c r="AO36" s="4">
        <v>1441326.7919271241</v>
      </c>
      <c r="AR36" s="4">
        <f t="shared" si="8"/>
        <v>327671.23287671234</v>
      </c>
      <c r="AS36" s="4">
        <f t="shared" si="8"/>
        <v>6730008</v>
      </c>
      <c r="AT36" s="4">
        <f t="shared" si="8"/>
        <v>5718307.3810152216</v>
      </c>
      <c r="AU36" s="4">
        <f t="shared" si="8"/>
        <v>5718307.3810152207</v>
      </c>
      <c r="AV36" s="4">
        <f t="shared" si="8"/>
        <v>5718307.3810152216</v>
      </c>
      <c r="AW36" s="4">
        <f t="shared" si="8"/>
        <v>5718307.3810152216</v>
      </c>
      <c r="AX36" s="4">
        <f t="shared" si="8"/>
        <v>5718307.3810152216</v>
      </c>
    </row>
    <row r="37" spans="2:50" x14ac:dyDescent="0.35">
      <c r="B37" s="3" t="s">
        <v>33</v>
      </c>
      <c r="C37" s="3"/>
      <c r="D37" s="4">
        <v>0</v>
      </c>
      <c r="E37" s="4">
        <v>0</v>
      </c>
      <c r="F37" s="4">
        <v>0</v>
      </c>
      <c r="G37" s="4">
        <v>0</v>
      </c>
      <c r="H37" s="4">
        <v>0</v>
      </c>
      <c r="I37" s="4">
        <v>0</v>
      </c>
      <c r="J37" s="4">
        <v>0</v>
      </c>
      <c r="K37" s="4">
        <v>0</v>
      </c>
      <c r="L37" s="4">
        <v>0</v>
      </c>
      <c r="M37" s="4">
        <v>0</v>
      </c>
      <c r="N37" s="4">
        <v>0</v>
      </c>
      <c r="O37" s="4">
        <v>0</v>
      </c>
      <c r="P37" s="4">
        <v>1322961</v>
      </c>
      <c r="Q37" s="4">
        <v>954845.88265473302</v>
      </c>
      <c r="R37" s="4">
        <v>2965147.9631828256</v>
      </c>
      <c r="S37" s="4">
        <v>2900688.224852764</v>
      </c>
      <c r="T37" s="4">
        <v>2932918.0940177948</v>
      </c>
      <c r="U37" s="4">
        <v>2965147.9631828256</v>
      </c>
      <c r="V37" s="4">
        <v>3092285.0395722301</v>
      </c>
      <c r="W37" s="4">
        <v>3025061.4517554422</v>
      </c>
      <c r="X37" s="4">
        <v>3058673.2456638361</v>
      </c>
      <c r="Y37" s="4">
        <v>3092285.0395722296</v>
      </c>
      <c r="Z37" s="4">
        <v>3208554.0733702825</v>
      </c>
      <c r="AA37" s="4">
        <v>3173678.4856162574</v>
      </c>
      <c r="AB37" s="4">
        <v>3173678.4856162579</v>
      </c>
      <c r="AC37" s="4">
        <v>3208554.0733702825</v>
      </c>
      <c r="AD37" s="4">
        <v>3348822.6667574844</v>
      </c>
      <c r="AE37" s="4">
        <v>3276022.174001887</v>
      </c>
      <c r="AF37" s="4">
        <v>3312422.4203796857</v>
      </c>
      <c r="AG37" s="4">
        <v>3348822.6667574844</v>
      </c>
      <c r="AH37" s="4">
        <v>3348822.6667574844</v>
      </c>
      <c r="AI37" s="4">
        <v>3276022.174001887</v>
      </c>
      <c r="AJ37" s="4">
        <v>3312422.4203796857</v>
      </c>
      <c r="AK37" s="4">
        <v>3348822.6667574844</v>
      </c>
      <c r="AL37" s="4">
        <v>3348822.6667574844</v>
      </c>
      <c r="AM37" s="4">
        <v>3276022.174001887</v>
      </c>
      <c r="AN37" s="4">
        <v>3312422.4203796857</v>
      </c>
      <c r="AO37" s="4">
        <v>3348822.6667574844</v>
      </c>
      <c r="AR37" s="4">
        <f t="shared" si="8"/>
        <v>2277806.882654733</v>
      </c>
      <c r="AS37" s="4">
        <f t="shared" si="8"/>
        <v>11763902.245236211</v>
      </c>
      <c r="AT37" s="4">
        <f t="shared" si="8"/>
        <v>12268304.776563738</v>
      </c>
      <c r="AU37" s="4">
        <f t="shared" si="8"/>
        <v>12764465.117973082</v>
      </c>
      <c r="AV37" s="4">
        <f t="shared" si="8"/>
        <v>13286089.927896542</v>
      </c>
      <c r="AW37" s="4">
        <f t="shared" si="8"/>
        <v>13286089.927896542</v>
      </c>
      <c r="AX37" s="4">
        <f t="shared" si="8"/>
        <v>13286089.927896542</v>
      </c>
    </row>
    <row r="38" spans="2:50" x14ac:dyDescent="0.35">
      <c r="B38" s="3" t="s">
        <v>34</v>
      </c>
      <c r="C38" s="3"/>
      <c r="D38" s="4">
        <v>0</v>
      </c>
      <c r="E38" s="4">
        <v>0</v>
      </c>
      <c r="F38" s="4">
        <v>0</v>
      </c>
      <c r="G38" s="4">
        <v>0</v>
      </c>
      <c r="H38" s="4">
        <v>0</v>
      </c>
      <c r="I38" s="4">
        <v>0</v>
      </c>
      <c r="J38" s="4">
        <v>0</v>
      </c>
      <c r="K38" s="4">
        <v>0</v>
      </c>
      <c r="L38" s="4">
        <v>0</v>
      </c>
      <c r="M38" s="4">
        <v>0</v>
      </c>
      <c r="N38" s="4">
        <v>0</v>
      </c>
      <c r="O38" s="4">
        <v>0</v>
      </c>
      <c r="P38" s="4">
        <v>1701584</v>
      </c>
      <c r="Q38" s="4">
        <v>954845.88265473302</v>
      </c>
      <c r="R38" s="4">
        <v>2965147.9631828256</v>
      </c>
      <c r="S38" s="4">
        <v>2900688.224852764</v>
      </c>
      <c r="T38" s="4">
        <v>2932918.0940177948</v>
      </c>
      <c r="U38" s="4">
        <v>2965147.9631828256</v>
      </c>
      <c r="V38" s="4">
        <v>3092285.0395722301</v>
      </c>
      <c r="W38" s="4">
        <v>3025061.4517554422</v>
      </c>
      <c r="X38" s="4">
        <v>3058673.2456638361</v>
      </c>
      <c r="Y38" s="4">
        <v>3092285.0395722296</v>
      </c>
      <c r="Z38" s="4">
        <v>3208554.0733702825</v>
      </c>
      <c r="AA38" s="4">
        <v>3173678.4856162574</v>
      </c>
      <c r="AB38" s="4">
        <v>3173678.4856162579</v>
      </c>
      <c r="AC38" s="4">
        <v>3208554.0733702825</v>
      </c>
      <c r="AD38" s="4">
        <v>3348822.6667574844</v>
      </c>
      <c r="AE38" s="4">
        <v>3276022.174001887</v>
      </c>
      <c r="AF38" s="4">
        <v>3312422.4203796857</v>
      </c>
      <c r="AG38" s="4">
        <v>3348822.6667574844</v>
      </c>
      <c r="AH38" s="4">
        <v>3348822.6667574844</v>
      </c>
      <c r="AI38" s="4">
        <v>3276022.174001887</v>
      </c>
      <c r="AJ38" s="4">
        <v>3312422.4203796857</v>
      </c>
      <c r="AK38" s="4">
        <v>3348822.6667574844</v>
      </c>
      <c r="AL38" s="4">
        <v>3348822.6667574844</v>
      </c>
      <c r="AM38" s="4">
        <v>3276022.174001887</v>
      </c>
      <c r="AN38" s="4">
        <v>3312422.4203796857</v>
      </c>
      <c r="AO38" s="4">
        <v>3348822.6667574844</v>
      </c>
      <c r="AR38" s="4">
        <f t="shared" si="8"/>
        <v>2656429.882654733</v>
      </c>
      <c r="AS38" s="4">
        <f t="shared" si="8"/>
        <v>11763902.245236211</v>
      </c>
      <c r="AT38" s="4">
        <f t="shared" si="8"/>
        <v>12268304.776563738</v>
      </c>
      <c r="AU38" s="4">
        <f t="shared" si="8"/>
        <v>12764465.117973082</v>
      </c>
      <c r="AV38" s="4">
        <f t="shared" si="8"/>
        <v>13286089.927896542</v>
      </c>
      <c r="AW38" s="4">
        <f t="shared" si="8"/>
        <v>13286089.927896542</v>
      </c>
      <c r="AX38" s="4">
        <f t="shared" si="8"/>
        <v>13286089.927896542</v>
      </c>
    </row>
    <row r="39" spans="2:50" x14ac:dyDescent="0.35">
      <c r="B39" s="3" t="s">
        <v>35</v>
      </c>
      <c r="C39" s="3"/>
      <c r="D39" s="4">
        <v>0</v>
      </c>
      <c r="E39" s="4">
        <v>0</v>
      </c>
      <c r="F39" s="4">
        <v>0</v>
      </c>
      <c r="G39" s="4">
        <v>0</v>
      </c>
      <c r="H39" s="4">
        <v>0</v>
      </c>
      <c r="I39" s="4">
        <v>0</v>
      </c>
      <c r="J39" s="4">
        <v>0</v>
      </c>
      <c r="K39" s="4">
        <v>0</v>
      </c>
      <c r="L39" s="4">
        <v>0</v>
      </c>
      <c r="M39" s="4">
        <v>0</v>
      </c>
      <c r="N39" s="4">
        <v>0</v>
      </c>
      <c r="O39" s="4">
        <v>0</v>
      </c>
      <c r="P39" s="4">
        <v>0</v>
      </c>
      <c r="Q39" s="4">
        <v>0</v>
      </c>
      <c r="R39" s="4">
        <v>0</v>
      </c>
      <c r="S39" s="4">
        <v>0</v>
      </c>
      <c r="T39" s="4">
        <v>0</v>
      </c>
      <c r="U39" s="4">
        <v>0</v>
      </c>
      <c r="V39" s="4">
        <v>113172.60273972602</v>
      </c>
      <c r="W39" s="4">
        <v>110712.32876712328</v>
      </c>
      <c r="X39" s="4">
        <v>111942.46575342465</v>
      </c>
      <c r="Y39" s="4">
        <v>113172.60273972603</v>
      </c>
      <c r="Z39" s="4">
        <v>228491.80327868852</v>
      </c>
      <c r="AA39" s="4">
        <v>226008.19672131148</v>
      </c>
      <c r="AB39" s="4">
        <v>226008.19672131148</v>
      </c>
      <c r="AC39" s="4">
        <v>228491.80327868855</v>
      </c>
      <c r="AD39" s="4">
        <v>339265.75342465751</v>
      </c>
      <c r="AE39" s="4">
        <v>331890.41095890407</v>
      </c>
      <c r="AF39" s="4">
        <v>335578.08219178079</v>
      </c>
      <c r="AG39" s="4">
        <v>339265.75342465751</v>
      </c>
      <c r="AH39" s="4">
        <v>339265.75342465751</v>
      </c>
      <c r="AI39" s="4">
        <v>331890.41095890407</v>
      </c>
      <c r="AJ39" s="4">
        <v>335578.08219178079</v>
      </c>
      <c r="AK39" s="4">
        <v>339265.75342465751</v>
      </c>
      <c r="AL39" s="4">
        <v>339265.75342465751</v>
      </c>
      <c r="AM39" s="4">
        <v>331890.41095890407</v>
      </c>
      <c r="AN39" s="4">
        <v>335578.08219178079</v>
      </c>
      <c r="AO39" s="4">
        <v>339265.75342465751</v>
      </c>
      <c r="AR39" s="4">
        <f t="shared" si="8"/>
        <v>0</v>
      </c>
      <c r="AS39" s="4">
        <f t="shared" si="8"/>
        <v>0</v>
      </c>
      <c r="AT39" s="4">
        <f t="shared" si="8"/>
        <v>448999.99999999994</v>
      </c>
      <c r="AU39" s="4">
        <f t="shared" si="8"/>
        <v>909000</v>
      </c>
      <c r="AV39" s="4">
        <f t="shared" si="8"/>
        <v>1346000</v>
      </c>
      <c r="AW39" s="4">
        <f t="shared" si="8"/>
        <v>1346000</v>
      </c>
      <c r="AX39" s="4">
        <f t="shared" si="8"/>
        <v>1346000</v>
      </c>
    </row>
    <row r="40" spans="2:50" x14ac:dyDescent="0.3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2:50" x14ac:dyDescent="0.35">
      <c r="B41" s="5" t="s">
        <v>36</v>
      </c>
      <c r="C41" s="5"/>
      <c r="D41" s="8">
        <f t="shared" ref="D41:AO41" si="9">SUM(D4:D40)</f>
        <v>1102401.6891000264</v>
      </c>
      <c r="E41" s="8">
        <f t="shared" si="9"/>
        <v>15750197.941409342</v>
      </c>
      <c r="F41" s="8">
        <f t="shared" si="9"/>
        <v>12840987.067827923</v>
      </c>
      <c r="G41" s="8">
        <f t="shared" si="9"/>
        <v>12911797.307996836</v>
      </c>
      <c r="H41" s="8">
        <f t="shared" si="9"/>
        <v>15065109.527579837</v>
      </c>
      <c r="I41" s="8">
        <f t="shared" si="9"/>
        <v>16494220.11084719</v>
      </c>
      <c r="J41" s="8">
        <f t="shared" si="9"/>
        <v>26865374.947479546</v>
      </c>
      <c r="K41" s="8">
        <f t="shared" si="9"/>
        <v>27287490.204670362</v>
      </c>
      <c r="L41" s="8">
        <f t="shared" si="9"/>
        <v>35356683.419547111</v>
      </c>
      <c r="M41" s="8">
        <f t="shared" si="9"/>
        <v>37034151.214040637</v>
      </c>
      <c r="N41" s="8">
        <f t="shared" si="9"/>
        <v>35797505.474795461</v>
      </c>
      <c r="O41" s="8">
        <f t="shared" si="9"/>
        <v>32453630.697703883</v>
      </c>
      <c r="P41" s="8">
        <f t="shared" si="9"/>
        <v>51927841</v>
      </c>
      <c r="Q41" s="8">
        <f t="shared" si="9"/>
        <v>45594741.172262542</v>
      </c>
      <c r="R41" s="8">
        <f t="shared" si="9"/>
        <v>66488651.50739868</v>
      </c>
      <c r="S41" s="8">
        <f t="shared" si="9"/>
        <v>65043246.039846517</v>
      </c>
      <c r="T41" s="8">
        <f t="shared" si="9"/>
        <v>65765948.773622602</v>
      </c>
      <c r="U41" s="8">
        <f t="shared" si="9"/>
        <v>66488651.50739868</v>
      </c>
      <c r="V41" s="8">
        <f t="shared" si="9"/>
        <v>75633033.246460617</v>
      </c>
      <c r="W41" s="8">
        <f t="shared" si="9"/>
        <v>73988836.871537581</v>
      </c>
      <c r="X41" s="8">
        <f t="shared" si="9"/>
        <v>74810935.058999076</v>
      </c>
      <c r="Y41" s="8">
        <f t="shared" si="9"/>
        <v>75633033.246460617</v>
      </c>
      <c r="Z41" s="8">
        <f t="shared" si="9"/>
        <v>91616317.27891691</v>
      </c>
      <c r="AA41" s="8">
        <f t="shared" si="9"/>
        <v>90620487.743276492</v>
      </c>
      <c r="AB41" s="8">
        <f t="shared" si="9"/>
        <v>90620487.743276492</v>
      </c>
      <c r="AC41" s="8">
        <f t="shared" si="9"/>
        <v>91616317.27891691</v>
      </c>
      <c r="AD41" s="8">
        <f t="shared" si="9"/>
        <v>93956776.558412388</v>
      </c>
      <c r="AE41" s="8">
        <f t="shared" si="9"/>
        <v>91914237.937577322</v>
      </c>
      <c r="AF41" s="8">
        <f t="shared" si="9"/>
        <v>92935507.24799487</v>
      </c>
      <c r="AG41" s="8">
        <f t="shared" si="9"/>
        <v>93956776.558412388</v>
      </c>
      <c r="AH41" s="8">
        <f t="shared" si="9"/>
        <v>93956776.558412388</v>
      </c>
      <c r="AI41" s="8">
        <f t="shared" si="9"/>
        <v>91914237.937577322</v>
      </c>
      <c r="AJ41" s="8">
        <f t="shared" si="9"/>
        <v>92935507.24799487</v>
      </c>
      <c r="AK41" s="8">
        <f t="shared" si="9"/>
        <v>93956776.558412388</v>
      </c>
      <c r="AL41" s="8">
        <f t="shared" si="9"/>
        <v>93956776.558412388</v>
      </c>
      <c r="AM41" s="8">
        <f t="shared" si="9"/>
        <v>91914237.937577322</v>
      </c>
      <c r="AN41" s="8">
        <f t="shared" si="9"/>
        <v>92935507.24799487</v>
      </c>
      <c r="AO41" s="8">
        <f t="shared" si="9"/>
        <v>93956776.558412388</v>
      </c>
      <c r="AR41" s="8">
        <f t="shared" ref="AR41:AX41" si="10">SUM(AR4:AR40)</f>
        <v>165773718.34476191</v>
      </c>
      <c r="AS41" s="8">
        <f t="shared" si="10"/>
        <v>263786497.8282665</v>
      </c>
      <c r="AT41" s="8">
        <f t="shared" si="10"/>
        <v>300065838.42345792</v>
      </c>
      <c r="AU41" s="8">
        <f t="shared" si="10"/>
        <v>364473610.04438698</v>
      </c>
      <c r="AV41" s="8">
        <f t="shared" si="10"/>
        <v>372763298.30239701</v>
      </c>
      <c r="AW41" s="8">
        <f t="shared" si="10"/>
        <v>372763298.30239701</v>
      </c>
      <c r="AX41" s="8">
        <f t="shared" si="10"/>
        <v>372763298.30239701</v>
      </c>
    </row>
    <row r="42" spans="2:50" x14ac:dyDescent="0.35">
      <c r="B42" t="s">
        <v>138</v>
      </c>
    </row>
    <row r="43" spans="2:50" s="73" customFormat="1" ht="13" x14ac:dyDescent="0.3">
      <c r="B43" s="78" t="s">
        <v>139</v>
      </c>
    </row>
  </sheetData>
  <pageMargins left="0.70866141732283472" right="0.70866141732283472" top="0.74803149606299213" bottom="0.74803149606299213" header="0.31496062992125984" footer="0.31496062992125984"/>
  <pageSetup paperSize="12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5D177-BCE2-463E-9A35-F24CC2012D6B}">
  <sheetPr>
    <pageSetUpPr fitToPage="1"/>
  </sheetPr>
  <dimension ref="B2:AZ46"/>
  <sheetViews>
    <sheetView workbookViewId="0">
      <pane xSplit="2" ySplit="2" topLeftCell="AH15" activePane="bottomRight" state="frozen"/>
      <selection pane="topRight" activeCell="C1" sqref="C1"/>
      <selection pane="bottomLeft" activeCell="A3" sqref="A3"/>
      <selection pane="bottomRight" activeCell="C46" sqref="C46"/>
    </sheetView>
  </sheetViews>
  <sheetFormatPr baseColWidth="10" defaultColWidth="11.453125" defaultRowHeight="14.5" x14ac:dyDescent="0.35"/>
  <cols>
    <col min="2" max="2" width="31.81640625" customWidth="1"/>
    <col min="3" max="12" width="21.81640625" customWidth="1"/>
    <col min="14" max="23" width="11.1796875" customWidth="1"/>
  </cols>
  <sheetData>
    <row r="2" spans="2:52" ht="58" x14ac:dyDescent="0.35">
      <c r="B2" s="57" t="s">
        <v>37</v>
      </c>
      <c r="C2" s="58" t="s">
        <v>105</v>
      </c>
      <c r="D2" s="58" t="s">
        <v>38</v>
      </c>
      <c r="E2" s="58" t="s">
        <v>106</v>
      </c>
      <c r="F2" s="58" t="s">
        <v>40</v>
      </c>
      <c r="G2" s="58" t="s">
        <v>104</v>
      </c>
      <c r="H2" s="58" t="s">
        <v>107</v>
      </c>
      <c r="I2" s="58" t="s">
        <v>108</v>
      </c>
      <c r="J2" s="58" t="s">
        <v>109</v>
      </c>
      <c r="K2" s="58" t="s">
        <v>42</v>
      </c>
      <c r="L2" s="58" t="s">
        <v>110</v>
      </c>
      <c r="M2" s="59"/>
      <c r="N2" s="60">
        <f>'T1 Injection'!D2</f>
        <v>44652</v>
      </c>
      <c r="O2" s="60">
        <f>'T1 Injection'!E2</f>
        <v>44743</v>
      </c>
      <c r="P2" s="60">
        <f>'T1 Injection'!F2</f>
        <v>44835</v>
      </c>
      <c r="Q2" s="60">
        <f>'T1 Injection'!G2</f>
        <v>44927</v>
      </c>
      <c r="R2" s="60">
        <f>'T1 Injection'!H2</f>
        <v>45017</v>
      </c>
      <c r="S2" s="60">
        <f>'T1 Injection'!I2</f>
        <v>45108</v>
      </c>
      <c r="T2" s="60">
        <f>'T1 Injection'!J2</f>
        <v>45200</v>
      </c>
      <c r="U2" s="60">
        <f>'T1 Injection'!K2</f>
        <v>45292</v>
      </c>
      <c r="V2" s="60">
        <f>'T1 Injection'!L2</f>
        <v>45383</v>
      </c>
      <c r="W2" s="60">
        <f>'T1 Injection'!M2</f>
        <v>45474</v>
      </c>
      <c r="X2" s="60">
        <f>'T1 Injection'!N2</f>
        <v>45566</v>
      </c>
      <c r="Y2" s="60">
        <f>'T1 Injection'!O2</f>
        <v>45658</v>
      </c>
      <c r="Z2" s="60">
        <f>'T1 Injection'!P2</f>
        <v>45748</v>
      </c>
      <c r="AA2" s="60">
        <f>'T1 Injection'!Q2</f>
        <v>45839</v>
      </c>
      <c r="AB2" s="60">
        <f>'T1 Injection'!R2</f>
        <v>45931</v>
      </c>
      <c r="AC2" s="60">
        <f>'T1 Injection'!S2</f>
        <v>46023</v>
      </c>
      <c r="AD2" s="60">
        <f>'T1 Injection'!T2</f>
        <v>46113</v>
      </c>
      <c r="AE2" s="60">
        <f>'T1 Injection'!U2</f>
        <v>46204</v>
      </c>
      <c r="AF2" s="60">
        <f>'T1 Injection'!V2</f>
        <v>46296</v>
      </c>
      <c r="AG2" s="60">
        <f>'T1 Injection'!W2</f>
        <v>46388</v>
      </c>
      <c r="AH2" s="60">
        <f>'T1 Injection'!X2</f>
        <v>46478</v>
      </c>
      <c r="AI2" s="60">
        <f>'T1 Injection'!Y2</f>
        <v>46569</v>
      </c>
      <c r="AJ2" s="60">
        <f>'T1 Injection'!Z2</f>
        <v>46661</v>
      </c>
      <c r="AK2" s="60">
        <f>'T1 Injection'!AA2</f>
        <v>46753</v>
      </c>
      <c r="AL2" s="60">
        <f>'T1 Injection'!AB2</f>
        <v>46844</v>
      </c>
      <c r="AM2" s="60">
        <f>'T1 Injection'!AC2</f>
        <v>46935</v>
      </c>
      <c r="AN2" s="60">
        <f>'T1 Injection'!AD2</f>
        <v>47027</v>
      </c>
      <c r="AO2" s="60">
        <f>'T1 Injection'!AE2</f>
        <v>47119</v>
      </c>
      <c r="AP2" s="60">
        <f>'T1 Injection'!AF2</f>
        <v>47209</v>
      </c>
      <c r="AQ2" s="60">
        <f>'T1 Injection'!AG2</f>
        <v>47300</v>
      </c>
      <c r="AR2" s="60">
        <f>'T1 Injection'!AH2</f>
        <v>47392</v>
      </c>
      <c r="AS2" s="60">
        <f>'T1 Injection'!AI2</f>
        <v>47484</v>
      </c>
      <c r="AT2" s="60">
        <f>'T1 Injection'!AJ2</f>
        <v>47574</v>
      </c>
      <c r="AU2" s="60">
        <f>'T1 Injection'!AK2</f>
        <v>47665</v>
      </c>
      <c r="AV2" s="60">
        <f>'T1 Injection'!AL2</f>
        <v>47757</v>
      </c>
      <c r="AW2" s="60">
        <f>'T1 Injection'!AM2</f>
        <v>47849</v>
      </c>
      <c r="AX2" s="60">
        <f>'T1 Injection'!AN2</f>
        <v>47939</v>
      </c>
      <c r="AY2" s="60">
        <f>'T1 Injection'!AO2</f>
        <v>48030</v>
      </c>
      <c r="AZ2" s="60">
        <f>'T1 Injection'!AP2</f>
        <v>48122</v>
      </c>
    </row>
    <row r="3" spans="2:52" x14ac:dyDescent="0.35">
      <c r="B3" s="10"/>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2:52" x14ac:dyDescent="0.35">
      <c r="B4" t="str">
        <f>'T1 Injection'!B4</f>
        <v>CTBM_Saint-Pie</v>
      </c>
      <c r="C4" s="13">
        <v>44927</v>
      </c>
      <c r="D4" s="13">
        <f t="shared" ref="D4:D39" si="0">EOMONTH(C4,MOD(3-MONTH(C4),3)-3)+1</f>
        <v>44927</v>
      </c>
      <c r="E4" s="13">
        <v>45085</v>
      </c>
      <c r="F4" s="13">
        <v>46022</v>
      </c>
      <c r="G4" s="48">
        <v>35</v>
      </c>
      <c r="H4" s="13">
        <v>46112</v>
      </c>
      <c r="I4" s="13">
        <f t="shared" ref="I4:I39" si="1">EOMONTH(H4,MOD(3-MONTH(H4),3)-3)+1</f>
        <v>46023</v>
      </c>
      <c r="J4" s="52">
        <v>20</v>
      </c>
      <c r="K4" s="13">
        <f t="shared" ref="K4:K39" si="2">IF(E4&gt;0,EOMONTH(E4,MOD(3-MONTH(E4),3)-6)+1,"")</f>
        <v>44927</v>
      </c>
      <c r="L4" s="13">
        <f>IF(F4&gt;0,MIN(EOMONTH(F4,MOD(3-MONTH(F4),3)-3)+1,I4),"")</f>
        <v>45931</v>
      </c>
      <c r="N4" s="4" t="str">
        <f t="shared" ref="N4:W5" si="3">IF(AND($K4&lt;=N$2,$L4&gt;=N$2),$G4,IF($I4&lt;=N$2,$J4,""))</f>
        <v/>
      </c>
      <c r="O4" s="4" t="str">
        <f t="shared" si="3"/>
        <v/>
      </c>
      <c r="P4" s="4" t="str">
        <f t="shared" si="3"/>
        <v/>
      </c>
      <c r="Q4" s="4">
        <f t="shared" si="3"/>
        <v>35</v>
      </c>
      <c r="R4" s="4">
        <f t="shared" si="3"/>
        <v>35</v>
      </c>
      <c r="S4" s="4">
        <f t="shared" si="3"/>
        <v>35</v>
      </c>
      <c r="T4" s="4">
        <f t="shared" si="3"/>
        <v>35</v>
      </c>
      <c r="U4" s="4">
        <f t="shared" si="3"/>
        <v>35</v>
      </c>
      <c r="V4" s="4">
        <f t="shared" si="3"/>
        <v>35</v>
      </c>
      <c r="W4" s="4">
        <f t="shared" si="3"/>
        <v>35</v>
      </c>
      <c r="X4" s="4">
        <f>IF(AND($K4&lt;=X$2,$L4&gt;=X$2),$G4,IF($I4&lt;=X$2,$J4,""))</f>
        <v>35</v>
      </c>
      <c r="Y4" s="4">
        <f t="shared" ref="Y4:AY13" si="4">IF(AND($K4&lt;=Y$2,$L4&gt;=Y$2),$G4,IF($I4&lt;=Y$2,$J4,""))</f>
        <v>35</v>
      </c>
      <c r="Z4" s="4">
        <f t="shared" si="4"/>
        <v>35</v>
      </c>
      <c r="AA4" s="4">
        <f t="shared" si="4"/>
        <v>35</v>
      </c>
      <c r="AB4" s="4">
        <f t="shared" si="4"/>
        <v>35</v>
      </c>
      <c r="AC4" s="4">
        <f t="shared" si="4"/>
        <v>20</v>
      </c>
      <c r="AD4" s="4">
        <f t="shared" si="4"/>
        <v>20</v>
      </c>
      <c r="AE4" s="4">
        <f t="shared" si="4"/>
        <v>20</v>
      </c>
      <c r="AF4" s="4">
        <f t="shared" si="4"/>
        <v>20</v>
      </c>
      <c r="AG4" s="4">
        <f t="shared" si="4"/>
        <v>20</v>
      </c>
      <c r="AH4" s="4">
        <f t="shared" si="4"/>
        <v>20</v>
      </c>
      <c r="AI4" s="4">
        <f t="shared" si="4"/>
        <v>20</v>
      </c>
      <c r="AJ4" s="4">
        <f t="shared" si="4"/>
        <v>20</v>
      </c>
      <c r="AK4" s="4">
        <f t="shared" si="4"/>
        <v>20</v>
      </c>
      <c r="AL4" s="4">
        <f t="shared" si="4"/>
        <v>20</v>
      </c>
      <c r="AM4" s="4">
        <f t="shared" si="4"/>
        <v>20</v>
      </c>
      <c r="AN4" s="4">
        <f t="shared" si="4"/>
        <v>20</v>
      </c>
      <c r="AO4" s="4">
        <f t="shared" si="4"/>
        <v>20</v>
      </c>
      <c r="AP4" s="4">
        <f t="shared" si="4"/>
        <v>20</v>
      </c>
      <c r="AQ4" s="4">
        <f t="shared" si="4"/>
        <v>20</v>
      </c>
      <c r="AR4" s="4">
        <f t="shared" si="4"/>
        <v>20</v>
      </c>
      <c r="AS4" s="4">
        <f t="shared" si="4"/>
        <v>20</v>
      </c>
      <c r="AT4" s="4">
        <f t="shared" si="4"/>
        <v>20</v>
      </c>
      <c r="AU4" s="4">
        <f t="shared" si="4"/>
        <v>20</v>
      </c>
      <c r="AV4" s="4">
        <f t="shared" si="4"/>
        <v>20</v>
      </c>
      <c r="AW4" s="4">
        <f t="shared" si="4"/>
        <v>20</v>
      </c>
      <c r="AX4" s="4">
        <f t="shared" si="4"/>
        <v>20</v>
      </c>
      <c r="AY4" s="4">
        <f t="shared" si="4"/>
        <v>20</v>
      </c>
    </row>
    <row r="5" spans="2:52" x14ac:dyDescent="0.35">
      <c r="B5" t="str">
        <f>'T1 Injection'!B5</f>
        <v>COOP Carbone_Warwick</v>
      </c>
      <c r="C5" s="13">
        <v>44927</v>
      </c>
      <c r="D5" s="13">
        <f t="shared" si="0"/>
        <v>44927</v>
      </c>
      <c r="E5" s="13">
        <v>45086</v>
      </c>
      <c r="F5" s="13">
        <v>46022</v>
      </c>
      <c r="G5" s="48">
        <v>35</v>
      </c>
      <c r="H5" s="13">
        <v>46112</v>
      </c>
      <c r="I5" s="13">
        <f t="shared" si="1"/>
        <v>46023</v>
      </c>
      <c r="J5" s="52">
        <v>20</v>
      </c>
      <c r="K5" s="13">
        <f t="shared" si="2"/>
        <v>44927</v>
      </c>
      <c r="L5" s="13">
        <f t="shared" ref="L5:L39" si="5">IF(F5&gt;0,MIN(EOMONTH(F5,MOD(3-MONTH(F5),3)-3)+1,I5),"")</f>
        <v>45931</v>
      </c>
      <c r="N5" s="4" t="str">
        <f t="shared" si="3"/>
        <v/>
      </c>
      <c r="O5" s="4" t="str">
        <f t="shared" si="3"/>
        <v/>
      </c>
      <c r="P5" s="4" t="str">
        <f t="shared" si="3"/>
        <v/>
      </c>
      <c r="Q5" s="4">
        <f t="shared" si="3"/>
        <v>35</v>
      </c>
      <c r="R5" s="4">
        <f t="shared" si="3"/>
        <v>35</v>
      </c>
      <c r="S5" s="4">
        <f t="shared" si="3"/>
        <v>35</v>
      </c>
      <c r="T5" s="4">
        <f t="shared" si="3"/>
        <v>35</v>
      </c>
      <c r="U5" s="4">
        <f t="shared" si="3"/>
        <v>35</v>
      </c>
      <c r="V5" s="4">
        <f t="shared" si="3"/>
        <v>35</v>
      </c>
      <c r="W5" s="4">
        <f t="shared" si="3"/>
        <v>35</v>
      </c>
      <c r="X5" s="4">
        <f t="shared" ref="X5:AM39" si="6">IF(AND($K5&lt;=X$2,$L5&gt;=X$2),$G5,IF($I5&lt;=X$2,$J5,""))</f>
        <v>35</v>
      </c>
      <c r="Y5" s="4">
        <f t="shared" si="6"/>
        <v>35</v>
      </c>
      <c r="Z5" s="4">
        <f t="shared" si="6"/>
        <v>35</v>
      </c>
      <c r="AA5" s="4">
        <f t="shared" si="6"/>
        <v>35</v>
      </c>
      <c r="AB5" s="4">
        <f t="shared" si="6"/>
        <v>35</v>
      </c>
      <c r="AC5" s="4">
        <f>IF(AND($K5&lt;=AC$2,$L5&gt;=AC$2),$G5,IF($I5&lt;=AC$2,$J5,""))</f>
        <v>20</v>
      </c>
      <c r="AD5" s="4">
        <f t="shared" si="6"/>
        <v>20</v>
      </c>
      <c r="AE5" s="4">
        <f t="shared" si="6"/>
        <v>20</v>
      </c>
      <c r="AF5" s="4">
        <f t="shared" si="6"/>
        <v>20</v>
      </c>
      <c r="AG5" s="4">
        <f t="shared" si="6"/>
        <v>20</v>
      </c>
      <c r="AH5" s="4">
        <f t="shared" si="6"/>
        <v>20</v>
      </c>
      <c r="AI5" s="4">
        <f t="shared" si="6"/>
        <v>20</v>
      </c>
      <c r="AJ5" s="4">
        <f t="shared" si="6"/>
        <v>20</v>
      </c>
      <c r="AK5" s="4">
        <f t="shared" si="6"/>
        <v>20</v>
      </c>
      <c r="AL5" s="4">
        <f t="shared" si="6"/>
        <v>20</v>
      </c>
      <c r="AM5" s="4">
        <f t="shared" si="6"/>
        <v>20</v>
      </c>
      <c r="AN5" s="4">
        <f t="shared" si="4"/>
        <v>20</v>
      </c>
      <c r="AO5" s="4">
        <f t="shared" si="4"/>
        <v>20</v>
      </c>
      <c r="AP5" s="4">
        <f t="shared" si="4"/>
        <v>20</v>
      </c>
      <c r="AQ5" s="4">
        <f t="shared" si="4"/>
        <v>20</v>
      </c>
      <c r="AR5" s="4">
        <f t="shared" si="4"/>
        <v>20</v>
      </c>
      <c r="AS5" s="4">
        <f t="shared" si="4"/>
        <v>20</v>
      </c>
      <c r="AT5" s="4">
        <f t="shared" si="4"/>
        <v>20</v>
      </c>
      <c r="AU5" s="4">
        <f t="shared" si="4"/>
        <v>20</v>
      </c>
      <c r="AV5" s="4">
        <f t="shared" si="4"/>
        <v>20</v>
      </c>
      <c r="AW5" s="4">
        <f t="shared" si="4"/>
        <v>20</v>
      </c>
      <c r="AX5" s="4">
        <f t="shared" si="4"/>
        <v>20</v>
      </c>
      <c r="AY5" s="4">
        <f t="shared" si="4"/>
        <v>20</v>
      </c>
    </row>
    <row r="6" spans="2:52" x14ac:dyDescent="0.35">
      <c r="B6" t="str">
        <f>'T1 Injection'!B6</f>
        <v>VSH_Saint-Hyacinthe</v>
      </c>
      <c r="C6" s="13">
        <v>44927</v>
      </c>
      <c r="D6" s="13">
        <f t="shared" si="0"/>
        <v>44927</v>
      </c>
      <c r="E6" s="13">
        <v>45089</v>
      </c>
      <c r="F6" s="13">
        <v>46022</v>
      </c>
      <c r="G6" s="48">
        <v>18</v>
      </c>
      <c r="H6" s="13">
        <v>46112</v>
      </c>
      <c r="I6" s="13">
        <f t="shared" si="1"/>
        <v>46023</v>
      </c>
      <c r="J6" s="52">
        <v>20</v>
      </c>
      <c r="K6" s="13">
        <f t="shared" si="2"/>
        <v>44927</v>
      </c>
      <c r="L6" s="13">
        <f t="shared" si="5"/>
        <v>45931</v>
      </c>
      <c r="N6" s="4" t="str">
        <f t="shared" ref="N6:AC21" si="7">IF(AND($K6&lt;=N$2,$L6&gt;=N$2),$G6,IF($I6&lt;=N$2,$J6,""))</f>
        <v/>
      </c>
      <c r="O6" s="4" t="str">
        <f t="shared" si="7"/>
        <v/>
      </c>
      <c r="P6" s="4" t="str">
        <f t="shared" si="7"/>
        <v/>
      </c>
      <c r="Q6" s="4">
        <f t="shared" si="7"/>
        <v>18</v>
      </c>
      <c r="R6" s="4">
        <f t="shared" si="7"/>
        <v>18</v>
      </c>
      <c r="S6" s="4">
        <f t="shared" si="7"/>
        <v>18</v>
      </c>
      <c r="T6" s="4">
        <f t="shared" si="7"/>
        <v>18</v>
      </c>
      <c r="U6" s="4">
        <f t="shared" si="7"/>
        <v>18</v>
      </c>
      <c r="V6" s="4">
        <f t="shared" si="7"/>
        <v>18</v>
      </c>
      <c r="W6" s="4">
        <f t="shared" si="7"/>
        <v>18</v>
      </c>
      <c r="X6" s="4">
        <f t="shared" si="6"/>
        <v>18</v>
      </c>
      <c r="Y6" s="4">
        <f t="shared" si="4"/>
        <v>18</v>
      </c>
      <c r="Z6" s="4">
        <f t="shared" si="4"/>
        <v>18</v>
      </c>
      <c r="AA6" s="4">
        <f t="shared" si="4"/>
        <v>18</v>
      </c>
      <c r="AB6" s="4">
        <f t="shared" si="4"/>
        <v>18</v>
      </c>
      <c r="AC6" s="4">
        <f t="shared" si="4"/>
        <v>20</v>
      </c>
      <c r="AD6" s="4">
        <f t="shared" si="4"/>
        <v>20</v>
      </c>
      <c r="AE6" s="4">
        <f t="shared" si="4"/>
        <v>20</v>
      </c>
      <c r="AF6" s="4">
        <f t="shared" si="4"/>
        <v>20</v>
      </c>
      <c r="AG6" s="4">
        <f t="shared" si="4"/>
        <v>20</v>
      </c>
      <c r="AH6" s="4">
        <f t="shared" si="4"/>
        <v>20</v>
      </c>
      <c r="AI6" s="4">
        <f t="shared" si="4"/>
        <v>20</v>
      </c>
      <c r="AJ6" s="4">
        <f t="shared" si="4"/>
        <v>20</v>
      </c>
      <c r="AK6" s="4">
        <f t="shared" si="4"/>
        <v>20</v>
      </c>
      <c r="AL6" s="4">
        <f t="shared" si="4"/>
        <v>20</v>
      </c>
      <c r="AM6" s="4">
        <f t="shared" si="4"/>
        <v>20</v>
      </c>
      <c r="AN6" s="4">
        <f t="shared" si="4"/>
        <v>20</v>
      </c>
      <c r="AO6" s="4">
        <f t="shared" si="4"/>
        <v>20</v>
      </c>
      <c r="AP6" s="4">
        <f t="shared" si="4"/>
        <v>20</v>
      </c>
      <c r="AQ6" s="4">
        <f t="shared" si="4"/>
        <v>20</v>
      </c>
      <c r="AR6" s="4">
        <f t="shared" si="4"/>
        <v>20</v>
      </c>
      <c r="AS6" s="4">
        <f t="shared" si="4"/>
        <v>20</v>
      </c>
      <c r="AT6" s="4">
        <f t="shared" si="4"/>
        <v>20</v>
      </c>
      <c r="AU6" s="4">
        <f t="shared" si="4"/>
        <v>20</v>
      </c>
      <c r="AV6" s="4">
        <f t="shared" si="4"/>
        <v>20</v>
      </c>
      <c r="AW6" s="4">
        <f t="shared" si="4"/>
        <v>20</v>
      </c>
      <c r="AX6" s="4">
        <f t="shared" si="4"/>
        <v>20</v>
      </c>
      <c r="AY6" s="4">
        <f t="shared" si="4"/>
        <v>20</v>
      </c>
    </row>
    <row r="7" spans="2:52" x14ac:dyDescent="0.35">
      <c r="B7" t="str">
        <f>'T1 Injection'!B7</f>
        <v>Tidal_Hamilton</v>
      </c>
      <c r="C7" s="13">
        <v>45006</v>
      </c>
      <c r="D7" s="13">
        <f t="shared" si="0"/>
        <v>44927</v>
      </c>
      <c r="E7" s="13">
        <v>45174</v>
      </c>
      <c r="F7" s="13">
        <v>46022</v>
      </c>
      <c r="G7" s="48">
        <v>18</v>
      </c>
      <c r="H7" s="13">
        <v>46112</v>
      </c>
      <c r="I7" s="13">
        <f t="shared" si="1"/>
        <v>46023</v>
      </c>
      <c r="J7" s="52">
        <v>20</v>
      </c>
      <c r="K7" s="13">
        <f t="shared" si="2"/>
        <v>45017</v>
      </c>
      <c r="L7" s="13">
        <f t="shared" si="5"/>
        <v>45931</v>
      </c>
      <c r="N7" s="4" t="str">
        <f t="shared" si="7"/>
        <v/>
      </c>
      <c r="O7" s="4" t="str">
        <f t="shared" si="7"/>
        <v/>
      </c>
      <c r="P7" s="4" t="str">
        <f t="shared" si="7"/>
        <v/>
      </c>
      <c r="Q7" s="4" t="str">
        <f t="shared" si="7"/>
        <v/>
      </c>
      <c r="R7" s="4">
        <f t="shared" si="7"/>
        <v>18</v>
      </c>
      <c r="S7" s="4">
        <f t="shared" si="7"/>
        <v>18</v>
      </c>
      <c r="T7" s="4">
        <f t="shared" si="7"/>
        <v>18</v>
      </c>
      <c r="U7" s="4">
        <f t="shared" si="7"/>
        <v>18</v>
      </c>
      <c r="V7" s="4">
        <f t="shared" si="7"/>
        <v>18</v>
      </c>
      <c r="W7" s="4">
        <f t="shared" si="7"/>
        <v>18</v>
      </c>
      <c r="X7" s="4">
        <f t="shared" si="6"/>
        <v>18</v>
      </c>
      <c r="Y7" s="4">
        <f t="shared" si="4"/>
        <v>18</v>
      </c>
      <c r="Z7" s="4">
        <f t="shared" si="4"/>
        <v>18</v>
      </c>
      <c r="AA7" s="4">
        <f t="shared" si="4"/>
        <v>18</v>
      </c>
      <c r="AB7" s="4">
        <f t="shared" si="4"/>
        <v>18</v>
      </c>
      <c r="AC7" s="4">
        <f t="shared" si="4"/>
        <v>20</v>
      </c>
      <c r="AD7" s="4">
        <f t="shared" si="4"/>
        <v>20</v>
      </c>
      <c r="AE7" s="4">
        <f t="shared" si="4"/>
        <v>20</v>
      </c>
      <c r="AF7" s="4">
        <f t="shared" si="4"/>
        <v>20</v>
      </c>
      <c r="AG7" s="4">
        <f t="shared" si="4"/>
        <v>20</v>
      </c>
      <c r="AH7" s="4">
        <f t="shared" si="4"/>
        <v>20</v>
      </c>
      <c r="AI7" s="4">
        <f t="shared" si="4"/>
        <v>20</v>
      </c>
      <c r="AJ7" s="4">
        <f t="shared" si="4"/>
        <v>20</v>
      </c>
      <c r="AK7" s="4">
        <f t="shared" si="4"/>
        <v>20</v>
      </c>
      <c r="AL7" s="4">
        <f t="shared" si="4"/>
        <v>20</v>
      </c>
      <c r="AM7" s="4">
        <f t="shared" si="4"/>
        <v>20</v>
      </c>
      <c r="AN7" s="4">
        <f t="shared" si="4"/>
        <v>20</v>
      </c>
      <c r="AO7" s="4">
        <f t="shared" si="4"/>
        <v>20</v>
      </c>
      <c r="AP7" s="4">
        <f t="shared" si="4"/>
        <v>20</v>
      </c>
      <c r="AQ7" s="4">
        <f t="shared" si="4"/>
        <v>20</v>
      </c>
      <c r="AR7" s="4">
        <f t="shared" si="4"/>
        <v>20</v>
      </c>
      <c r="AS7" s="4">
        <f t="shared" si="4"/>
        <v>20</v>
      </c>
      <c r="AT7" s="4">
        <f t="shared" si="4"/>
        <v>20</v>
      </c>
      <c r="AU7" s="4">
        <f t="shared" si="4"/>
        <v>20</v>
      </c>
      <c r="AV7" s="4">
        <f t="shared" si="4"/>
        <v>20</v>
      </c>
      <c r="AW7" s="4">
        <f t="shared" si="4"/>
        <v>20</v>
      </c>
      <c r="AX7" s="4">
        <f t="shared" si="4"/>
        <v>20</v>
      </c>
      <c r="AY7" s="4">
        <f t="shared" si="4"/>
        <v>20</v>
      </c>
    </row>
    <row r="8" spans="2:52" x14ac:dyDescent="0.35">
      <c r="B8" t="str">
        <f>'T1 Injection'!B8</f>
        <v>ADM_Candiac</v>
      </c>
      <c r="C8" s="13">
        <v>45006</v>
      </c>
      <c r="D8" s="13">
        <f t="shared" si="0"/>
        <v>44927</v>
      </c>
      <c r="E8" s="13">
        <v>45174</v>
      </c>
      <c r="F8" s="13">
        <v>46022</v>
      </c>
      <c r="G8" s="48">
        <v>35</v>
      </c>
      <c r="H8" s="13">
        <v>46112</v>
      </c>
      <c r="I8" s="13">
        <f t="shared" si="1"/>
        <v>46023</v>
      </c>
      <c r="J8" s="52">
        <v>20</v>
      </c>
      <c r="K8" s="13">
        <f t="shared" si="2"/>
        <v>45017</v>
      </c>
      <c r="L8" s="13">
        <f t="shared" si="5"/>
        <v>45931</v>
      </c>
      <c r="N8" s="4" t="str">
        <f t="shared" si="7"/>
        <v/>
      </c>
      <c r="O8" s="4" t="str">
        <f t="shared" si="7"/>
        <v/>
      </c>
      <c r="P8" s="4" t="str">
        <f t="shared" si="7"/>
        <v/>
      </c>
      <c r="Q8" s="4" t="str">
        <f t="shared" si="7"/>
        <v/>
      </c>
      <c r="R8" s="4">
        <f t="shared" si="7"/>
        <v>35</v>
      </c>
      <c r="S8" s="4">
        <f t="shared" si="7"/>
        <v>35</v>
      </c>
      <c r="T8" s="4">
        <f t="shared" si="7"/>
        <v>35</v>
      </c>
      <c r="U8" s="4">
        <f t="shared" si="7"/>
        <v>35</v>
      </c>
      <c r="V8" s="4">
        <f t="shared" si="7"/>
        <v>35</v>
      </c>
      <c r="W8" s="4">
        <f t="shared" si="7"/>
        <v>35</v>
      </c>
      <c r="X8" s="4">
        <f t="shared" si="6"/>
        <v>35</v>
      </c>
      <c r="Y8" s="4">
        <f t="shared" si="4"/>
        <v>35</v>
      </c>
      <c r="Z8" s="4">
        <f t="shared" si="4"/>
        <v>35</v>
      </c>
      <c r="AA8" s="4">
        <f t="shared" si="4"/>
        <v>35</v>
      </c>
      <c r="AB8" s="4">
        <f t="shared" si="4"/>
        <v>35</v>
      </c>
      <c r="AC8" s="4">
        <f t="shared" si="4"/>
        <v>20</v>
      </c>
      <c r="AD8" s="4">
        <f t="shared" si="4"/>
        <v>20</v>
      </c>
      <c r="AE8" s="4">
        <f t="shared" si="4"/>
        <v>20</v>
      </c>
      <c r="AF8" s="4">
        <f t="shared" si="4"/>
        <v>20</v>
      </c>
      <c r="AG8" s="4">
        <f t="shared" si="4"/>
        <v>20</v>
      </c>
      <c r="AH8" s="4">
        <f t="shared" si="4"/>
        <v>20</v>
      </c>
      <c r="AI8" s="4">
        <f t="shared" si="4"/>
        <v>20</v>
      </c>
      <c r="AJ8" s="4">
        <f t="shared" si="4"/>
        <v>20</v>
      </c>
      <c r="AK8" s="4">
        <f t="shared" si="4"/>
        <v>20</v>
      </c>
      <c r="AL8" s="4">
        <f t="shared" si="4"/>
        <v>20</v>
      </c>
      <c r="AM8" s="4">
        <f t="shared" si="4"/>
        <v>20</v>
      </c>
      <c r="AN8" s="4">
        <f t="shared" si="4"/>
        <v>20</v>
      </c>
      <c r="AO8" s="4">
        <f t="shared" si="4"/>
        <v>20</v>
      </c>
      <c r="AP8" s="4">
        <f t="shared" si="4"/>
        <v>20</v>
      </c>
      <c r="AQ8" s="4">
        <f t="shared" si="4"/>
        <v>20</v>
      </c>
      <c r="AR8" s="4">
        <f t="shared" si="4"/>
        <v>20</v>
      </c>
      <c r="AS8" s="4">
        <f t="shared" si="4"/>
        <v>20</v>
      </c>
      <c r="AT8" s="4">
        <f t="shared" si="4"/>
        <v>20</v>
      </c>
      <c r="AU8" s="4">
        <f t="shared" si="4"/>
        <v>20</v>
      </c>
      <c r="AV8" s="4">
        <f t="shared" si="4"/>
        <v>20</v>
      </c>
      <c r="AW8" s="4">
        <f t="shared" si="4"/>
        <v>20</v>
      </c>
      <c r="AX8" s="4">
        <f t="shared" si="4"/>
        <v>20</v>
      </c>
      <c r="AY8" s="4">
        <f t="shared" si="4"/>
        <v>20</v>
      </c>
    </row>
    <row r="9" spans="2:52" x14ac:dyDescent="0.35">
      <c r="B9" t="str">
        <f>'T1 Injection'!B9</f>
        <v>SEMECS_Varennes</v>
      </c>
      <c r="C9" s="13">
        <v>45479</v>
      </c>
      <c r="D9" s="13">
        <f t="shared" si="0"/>
        <v>45474</v>
      </c>
      <c r="E9" s="13"/>
      <c r="F9" s="13"/>
      <c r="G9" s="48">
        <v>0</v>
      </c>
      <c r="H9" s="13">
        <v>46477</v>
      </c>
      <c r="I9" s="13">
        <f t="shared" si="1"/>
        <v>46388</v>
      </c>
      <c r="J9" s="52">
        <v>20</v>
      </c>
      <c r="K9" s="13" t="str">
        <f t="shared" si="2"/>
        <v/>
      </c>
      <c r="L9" s="13" t="str">
        <f t="shared" si="5"/>
        <v/>
      </c>
      <c r="N9" s="4" t="str">
        <f t="shared" si="7"/>
        <v/>
      </c>
      <c r="O9" s="4" t="str">
        <f t="shared" si="7"/>
        <v/>
      </c>
      <c r="P9" s="4" t="str">
        <f t="shared" si="7"/>
        <v/>
      </c>
      <c r="Q9" s="4" t="str">
        <f t="shared" si="7"/>
        <v/>
      </c>
      <c r="R9" s="4" t="str">
        <f t="shared" si="7"/>
        <v/>
      </c>
      <c r="S9" s="4" t="str">
        <f t="shared" si="7"/>
        <v/>
      </c>
      <c r="T9" s="4" t="str">
        <f t="shared" si="7"/>
        <v/>
      </c>
      <c r="U9" s="4" t="str">
        <f t="shared" si="7"/>
        <v/>
      </c>
      <c r="V9" s="4" t="str">
        <f t="shared" si="7"/>
        <v/>
      </c>
      <c r="W9" s="4" t="str">
        <f t="shared" si="7"/>
        <v/>
      </c>
      <c r="X9" s="4" t="str">
        <f t="shared" si="6"/>
        <v/>
      </c>
      <c r="Y9" s="4" t="str">
        <f t="shared" si="4"/>
        <v/>
      </c>
      <c r="Z9" s="4" t="str">
        <f t="shared" si="4"/>
        <v/>
      </c>
      <c r="AA9" s="4" t="str">
        <f t="shared" si="4"/>
        <v/>
      </c>
      <c r="AB9" s="4" t="str">
        <f t="shared" si="4"/>
        <v/>
      </c>
      <c r="AC9" s="4" t="str">
        <f t="shared" si="4"/>
        <v/>
      </c>
      <c r="AD9" s="4" t="str">
        <f t="shared" si="4"/>
        <v/>
      </c>
      <c r="AE9" s="4" t="str">
        <f t="shared" si="4"/>
        <v/>
      </c>
      <c r="AF9" s="4" t="str">
        <f t="shared" si="4"/>
        <v/>
      </c>
      <c r="AG9" s="4">
        <f t="shared" si="4"/>
        <v>20</v>
      </c>
      <c r="AH9" s="4">
        <f t="shared" si="4"/>
        <v>20</v>
      </c>
      <c r="AI9" s="4">
        <f t="shared" si="4"/>
        <v>20</v>
      </c>
      <c r="AJ9" s="4">
        <f t="shared" si="4"/>
        <v>20</v>
      </c>
      <c r="AK9" s="4">
        <f t="shared" si="4"/>
        <v>20</v>
      </c>
      <c r="AL9" s="4">
        <f t="shared" si="4"/>
        <v>20</v>
      </c>
      <c r="AM9" s="4">
        <f t="shared" si="4"/>
        <v>20</v>
      </c>
      <c r="AN9" s="4">
        <f t="shared" si="4"/>
        <v>20</v>
      </c>
      <c r="AO9" s="4">
        <f t="shared" si="4"/>
        <v>20</v>
      </c>
      <c r="AP9" s="4">
        <f t="shared" si="4"/>
        <v>20</v>
      </c>
      <c r="AQ9" s="4">
        <f t="shared" si="4"/>
        <v>20</v>
      </c>
      <c r="AR9" s="4">
        <f t="shared" si="4"/>
        <v>20</v>
      </c>
      <c r="AS9" s="4">
        <f t="shared" si="4"/>
        <v>20</v>
      </c>
      <c r="AT9" s="4">
        <f t="shared" si="4"/>
        <v>20</v>
      </c>
      <c r="AU9" s="4">
        <f t="shared" si="4"/>
        <v>20</v>
      </c>
      <c r="AV9" s="4">
        <f t="shared" si="4"/>
        <v>20</v>
      </c>
      <c r="AW9" s="4">
        <f t="shared" si="4"/>
        <v>20</v>
      </c>
      <c r="AX9" s="4">
        <f t="shared" si="4"/>
        <v>20</v>
      </c>
      <c r="AY9" s="4">
        <f t="shared" si="4"/>
        <v>20</v>
      </c>
    </row>
    <row r="10" spans="2:52" x14ac:dyDescent="0.35">
      <c r="B10" t="str">
        <f>'T1 Injection'!B10</f>
        <v>WAGA_Saint-Étienne-des-Grès</v>
      </c>
      <c r="C10" s="13">
        <v>45070</v>
      </c>
      <c r="D10" s="13">
        <f t="shared" si="0"/>
        <v>45017</v>
      </c>
      <c r="E10" s="13">
        <v>45174</v>
      </c>
      <c r="F10" s="13">
        <v>46022</v>
      </c>
      <c r="G10" s="48">
        <v>18</v>
      </c>
      <c r="H10" s="13">
        <v>46112</v>
      </c>
      <c r="I10" s="13">
        <f t="shared" si="1"/>
        <v>46023</v>
      </c>
      <c r="J10" s="52">
        <v>20</v>
      </c>
      <c r="K10" s="13">
        <f t="shared" si="2"/>
        <v>45017</v>
      </c>
      <c r="L10" s="13">
        <f t="shared" si="5"/>
        <v>45931</v>
      </c>
      <c r="N10" s="4" t="str">
        <f t="shared" si="7"/>
        <v/>
      </c>
      <c r="O10" s="4" t="str">
        <f t="shared" si="7"/>
        <v/>
      </c>
      <c r="P10" s="4" t="str">
        <f t="shared" si="7"/>
        <v/>
      </c>
      <c r="Q10" s="4" t="str">
        <f t="shared" si="7"/>
        <v/>
      </c>
      <c r="R10" s="4">
        <f t="shared" si="7"/>
        <v>18</v>
      </c>
      <c r="S10" s="4">
        <f t="shared" si="7"/>
        <v>18</v>
      </c>
      <c r="T10" s="4">
        <f t="shared" si="7"/>
        <v>18</v>
      </c>
      <c r="U10" s="4">
        <f t="shared" si="7"/>
        <v>18</v>
      </c>
      <c r="V10" s="4">
        <f t="shared" si="7"/>
        <v>18</v>
      </c>
      <c r="W10" s="4">
        <f t="shared" si="7"/>
        <v>18</v>
      </c>
      <c r="X10" s="4">
        <f t="shared" si="6"/>
        <v>18</v>
      </c>
      <c r="Y10" s="4">
        <f t="shared" si="4"/>
        <v>18</v>
      </c>
      <c r="Z10" s="4">
        <f t="shared" si="4"/>
        <v>18</v>
      </c>
      <c r="AA10" s="4">
        <f t="shared" si="4"/>
        <v>18</v>
      </c>
      <c r="AB10" s="4">
        <f t="shared" si="4"/>
        <v>18</v>
      </c>
      <c r="AC10" s="4">
        <f t="shared" si="4"/>
        <v>20</v>
      </c>
      <c r="AD10" s="4">
        <f t="shared" si="4"/>
        <v>20</v>
      </c>
      <c r="AE10" s="4">
        <f t="shared" si="4"/>
        <v>20</v>
      </c>
      <c r="AF10" s="4">
        <f t="shared" si="4"/>
        <v>20</v>
      </c>
      <c r="AG10" s="4">
        <f t="shared" si="4"/>
        <v>20</v>
      </c>
      <c r="AH10" s="4">
        <f t="shared" si="4"/>
        <v>20</v>
      </c>
      <c r="AI10" s="4">
        <f t="shared" si="4"/>
        <v>20</v>
      </c>
      <c r="AJ10" s="4">
        <f t="shared" si="4"/>
        <v>20</v>
      </c>
      <c r="AK10" s="4">
        <f t="shared" si="4"/>
        <v>20</v>
      </c>
      <c r="AL10" s="4">
        <f t="shared" si="4"/>
        <v>20</v>
      </c>
      <c r="AM10" s="4">
        <f t="shared" si="4"/>
        <v>20</v>
      </c>
      <c r="AN10" s="4">
        <f t="shared" si="4"/>
        <v>20</v>
      </c>
      <c r="AO10" s="4">
        <f t="shared" si="4"/>
        <v>20</v>
      </c>
      <c r="AP10" s="4">
        <f t="shared" si="4"/>
        <v>20</v>
      </c>
      <c r="AQ10" s="4">
        <f t="shared" si="4"/>
        <v>20</v>
      </c>
      <c r="AR10" s="4">
        <f t="shared" si="4"/>
        <v>20</v>
      </c>
      <c r="AS10" s="4">
        <f t="shared" si="4"/>
        <v>20</v>
      </c>
      <c r="AT10" s="4">
        <f t="shared" si="4"/>
        <v>20</v>
      </c>
      <c r="AU10" s="4">
        <f t="shared" si="4"/>
        <v>20</v>
      </c>
      <c r="AV10" s="4">
        <f t="shared" si="4"/>
        <v>20</v>
      </c>
      <c r="AW10" s="4">
        <f t="shared" si="4"/>
        <v>20</v>
      </c>
      <c r="AX10" s="4">
        <f t="shared" si="4"/>
        <v>20</v>
      </c>
      <c r="AY10" s="4">
        <f t="shared" si="4"/>
        <v>20</v>
      </c>
    </row>
    <row r="11" spans="2:52" x14ac:dyDescent="0.35">
      <c r="B11" t="str">
        <f>'T1 Injection'!B11</f>
        <v>WAGA_Chicoutimi</v>
      </c>
      <c r="C11" s="13">
        <v>45265</v>
      </c>
      <c r="D11" s="13">
        <f t="shared" si="0"/>
        <v>45200</v>
      </c>
      <c r="E11" s="13">
        <v>45657</v>
      </c>
      <c r="F11" s="13">
        <v>46387</v>
      </c>
      <c r="G11" s="48">
        <v>18</v>
      </c>
      <c r="H11" s="13">
        <v>46660</v>
      </c>
      <c r="I11" s="13">
        <f t="shared" si="1"/>
        <v>46569</v>
      </c>
      <c r="J11" s="52">
        <v>20</v>
      </c>
      <c r="K11" s="13">
        <f t="shared" si="2"/>
        <v>45474</v>
      </c>
      <c r="L11" s="13">
        <f t="shared" si="5"/>
        <v>46296</v>
      </c>
      <c r="N11" s="4" t="str">
        <f t="shared" si="7"/>
        <v/>
      </c>
      <c r="O11" s="4" t="str">
        <f t="shared" si="7"/>
        <v/>
      </c>
      <c r="P11" s="4" t="str">
        <f t="shared" si="7"/>
        <v/>
      </c>
      <c r="Q11" s="4" t="str">
        <f t="shared" si="7"/>
        <v/>
      </c>
      <c r="R11" s="4" t="str">
        <f t="shared" si="7"/>
        <v/>
      </c>
      <c r="S11" s="4" t="str">
        <f t="shared" si="7"/>
        <v/>
      </c>
      <c r="T11" s="4" t="str">
        <f t="shared" si="7"/>
        <v/>
      </c>
      <c r="U11" s="4" t="str">
        <f t="shared" si="7"/>
        <v/>
      </c>
      <c r="V11" s="4" t="str">
        <f t="shared" si="7"/>
        <v/>
      </c>
      <c r="W11" s="4">
        <f t="shared" si="7"/>
        <v>18</v>
      </c>
      <c r="X11" s="4">
        <f t="shared" si="6"/>
        <v>18</v>
      </c>
      <c r="Y11" s="4">
        <f t="shared" si="4"/>
        <v>18</v>
      </c>
      <c r="Z11" s="4">
        <f t="shared" si="4"/>
        <v>18</v>
      </c>
      <c r="AA11" s="4">
        <f t="shared" si="4"/>
        <v>18</v>
      </c>
      <c r="AB11" s="4">
        <f t="shared" si="4"/>
        <v>18</v>
      </c>
      <c r="AC11" s="4">
        <f t="shared" si="4"/>
        <v>18</v>
      </c>
      <c r="AD11" s="4">
        <f t="shared" si="4"/>
        <v>18</v>
      </c>
      <c r="AE11" s="4">
        <f t="shared" si="4"/>
        <v>18</v>
      </c>
      <c r="AF11" s="4">
        <f t="shared" si="4"/>
        <v>18</v>
      </c>
      <c r="AG11" s="4" t="str">
        <f t="shared" si="4"/>
        <v/>
      </c>
      <c r="AH11" s="4" t="str">
        <f t="shared" si="4"/>
        <v/>
      </c>
      <c r="AI11" s="4">
        <f t="shared" si="4"/>
        <v>20</v>
      </c>
      <c r="AJ11" s="4">
        <f t="shared" si="4"/>
        <v>20</v>
      </c>
      <c r="AK11" s="4">
        <f t="shared" si="4"/>
        <v>20</v>
      </c>
      <c r="AL11" s="4">
        <f t="shared" si="4"/>
        <v>20</v>
      </c>
      <c r="AM11" s="4">
        <f t="shared" si="4"/>
        <v>20</v>
      </c>
      <c r="AN11" s="4">
        <f t="shared" si="4"/>
        <v>20</v>
      </c>
      <c r="AO11" s="4">
        <f t="shared" si="4"/>
        <v>20</v>
      </c>
      <c r="AP11" s="4">
        <f t="shared" si="4"/>
        <v>20</v>
      </c>
      <c r="AQ11" s="4">
        <f t="shared" si="4"/>
        <v>20</v>
      </c>
      <c r="AR11" s="4">
        <f t="shared" si="4"/>
        <v>20</v>
      </c>
      <c r="AS11" s="4">
        <f t="shared" si="4"/>
        <v>20</v>
      </c>
      <c r="AT11" s="4">
        <f t="shared" si="4"/>
        <v>20</v>
      </c>
      <c r="AU11" s="4">
        <f t="shared" si="4"/>
        <v>20</v>
      </c>
      <c r="AV11" s="4">
        <f t="shared" si="4"/>
        <v>20</v>
      </c>
      <c r="AW11" s="4">
        <f t="shared" si="4"/>
        <v>20</v>
      </c>
      <c r="AX11" s="4">
        <f t="shared" si="4"/>
        <v>20</v>
      </c>
      <c r="AY11" s="4">
        <f t="shared" si="4"/>
        <v>20</v>
      </c>
    </row>
    <row r="12" spans="2:52" x14ac:dyDescent="0.35">
      <c r="B12" t="str">
        <f>'T1 Injection'!B12</f>
        <v>WAGA_Brome</v>
      </c>
      <c r="C12" s="13">
        <v>45476</v>
      </c>
      <c r="D12" s="13">
        <f t="shared" si="0"/>
        <v>45474</v>
      </c>
      <c r="E12" s="13">
        <v>45650</v>
      </c>
      <c r="F12" s="13">
        <v>46387</v>
      </c>
      <c r="G12" s="48">
        <v>18</v>
      </c>
      <c r="H12" s="13">
        <v>46660</v>
      </c>
      <c r="I12" s="13">
        <f t="shared" si="1"/>
        <v>46569</v>
      </c>
      <c r="J12" s="52">
        <v>20</v>
      </c>
      <c r="K12" s="13">
        <f t="shared" si="2"/>
        <v>45474</v>
      </c>
      <c r="L12" s="13">
        <f t="shared" si="5"/>
        <v>46296</v>
      </c>
      <c r="N12" s="4" t="str">
        <f t="shared" si="7"/>
        <v/>
      </c>
      <c r="O12" s="4" t="str">
        <f t="shared" si="7"/>
        <v/>
      </c>
      <c r="P12" s="4" t="str">
        <f t="shared" si="7"/>
        <v/>
      </c>
      <c r="Q12" s="4" t="str">
        <f t="shared" si="7"/>
        <v/>
      </c>
      <c r="R12" s="4" t="str">
        <f t="shared" si="7"/>
        <v/>
      </c>
      <c r="S12" s="4" t="str">
        <f t="shared" si="7"/>
        <v/>
      </c>
      <c r="T12" s="4" t="str">
        <f t="shared" si="7"/>
        <v/>
      </c>
      <c r="U12" s="4" t="str">
        <f t="shared" si="7"/>
        <v/>
      </c>
      <c r="V12" s="4" t="str">
        <f t="shared" si="7"/>
        <v/>
      </c>
      <c r="W12" s="4">
        <f t="shared" si="7"/>
        <v>18</v>
      </c>
      <c r="X12" s="4">
        <f t="shared" si="6"/>
        <v>18</v>
      </c>
      <c r="Y12" s="4">
        <f t="shared" si="4"/>
        <v>18</v>
      </c>
      <c r="Z12" s="4">
        <f t="shared" si="4"/>
        <v>18</v>
      </c>
      <c r="AA12" s="4">
        <f t="shared" si="4"/>
        <v>18</v>
      </c>
      <c r="AB12" s="4">
        <f t="shared" si="4"/>
        <v>18</v>
      </c>
      <c r="AC12" s="4">
        <f t="shared" si="4"/>
        <v>18</v>
      </c>
      <c r="AD12" s="4">
        <f t="shared" si="4"/>
        <v>18</v>
      </c>
      <c r="AE12" s="4">
        <f t="shared" si="4"/>
        <v>18</v>
      </c>
      <c r="AF12" s="4">
        <f t="shared" si="4"/>
        <v>18</v>
      </c>
      <c r="AG12" s="4" t="str">
        <f t="shared" si="4"/>
        <v/>
      </c>
      <c r="AH12" s="4" t="str">
        <f t="shared" si="4"/>
        <v/>
      </c>
      <c r="AI12" s="4">
        <f t="shared" si="4"/>
        <v>20</v>
      </c>
      <c r="AJ12" s="4">
        <f t="shared" si="4"/>
        <v>20</v>
      </c>
      <c r="AK12" s="4">
        <f t="shared" si="4"/>
        <v>20</v>
      </c>
      <c r="AL12" s="4">
        <f t="shared" si="4"/>
        <v>20</v>
      </c>
      <c r="AM12" s="4">
        <f t="shared" si="4"/>
        <v>20</v>
      </c>
      <c r="AN12" s="4">
        <f t="shared" si="4"/>
        <v>20</v>
      </c>
      <c r="AO12" s="4">
        <f t="shared" si="4"/>
        <v>20</v>
      </c>
      <c r="AP12" s="4">
        <f t="shared" si="4"/>
        <v>20</v>
      </c>
      <c r="AQ12" s="4">
        <f t="shared" si="4"/>
        <v>20</v>
      </c>
      <c r="AR12" s="4">
        <f t="shared" si="4"/>
        <v>20</v>
      </c>
      <c r="AS12" s="4">
        <f t="shared" si="4"/>
        <v>20</v>
      </c>
      <c r="AT12" s="4">
        <f t="shared" si="4"/>
        <v>20</v>
      </c>
      <c r="AU12" s="4">
        <f t="shared" si="4"/>
        <v>20</v>
      </c>
      <c r="AV12" s="4">
        <f t="shared" si="4"/>
        <v>20</v>
      </c>
      <c r="AW12" s="4">
        <f t="shared" si="4"/>
        <v>20</v>
      </c>
      <c r="AX12" s="4">
        <f t="shared" si="4"/>
        <v>20</v>
      </c>
      <c r="AY12" s="4">
        <f t="shared" si="4"/>
        <v>20</v>
      </c>
    </row>
    <row r="13" spans="2:52" x14ac:dyDescent="0.35">
      <c r="B13" t="str">
        <f>'T1 Injection'!B13</f>
        <v>SEMER_Rivière-du-Loup</v>
      </c>
      <c r="C13" s="13">
        <v>46387</v>
      </c>
      <c r="D13" s="13">
        <f t="shared" si="0"/>
        <v>46296</v>
      </c>
      <c r="E13" s="13">
        <v>46393</v>
      </c>
      <c r="F13" s="13">
        <v>46429</v>
      </c>
      <c r="G13" s="48">
        <v>35</v>
      </c>
      <c r="H13" s="13">
        <v>47483</v>
      </c>
      <c r="I13" s="13">
        <f t="shared" si="1"/>
        <v>47392</v>
      </c>
      <c r="J13" s="52">
        <v>20</v>
      </c>
      <c r="K13" s="13">
        <f t="shared" si="2"/>
        <v>46296</v>
      </c>
      <c r="L13" s="13">
        <f t="shared" si="5"/>
        <v>46388</v>
      </c>
      <c r="N13" s="4" t="str">
        <f t="shared" si="7"/>
        <v/>
      </c>
      <c r="O13" s="4" t="str">
        <f t="shared" si="7"/>
        <v/>
      </c>
      <c r="P13" s="4" t="str">
        <f t="shared" si="7"/>
        <v/>
      </c>
      <c r="Q13" s="4" t="str">
        <f t="shared" si="7"/>
        <v/>
      </c>
      <c r="R13" s="4" t="str">
        <f t="shared" si="7"/>
        <v/>
      </c>
      <c r="S13" s="4" t="str">
        <f t="shared" si="7"/>
        <v/>
      </c>
      <c r="T13" s="4" t="str">
        <f t="shared" si="7"/>
        <v/>
      </c>
      <c r="U13" s="4" t="str">
        <f t="shared" si="7"/>
        <v/>
      </c>
      <c r="V13" s="4" t="str">
        <f t="shared" si="7"/>
        <v/>
      </c>
      <c r="W13" s="4" t="str">
        <f t="shared" si="7"/>
        <v/>
      </c>
      <c r="X13" s="4" t="str">
        <f t="shared" si="6"/>
        <v/>
      </c>
      <c r="Y13" s="4" t="str">
        <f t="shared" si="4"/>
        <v/>
      </c>
      <c r="Z13" s="4" t="str">
        <f t="shared" si="4"/>
        <v/>
      </c>
      <c r="AA13" s="4" t="str">
        <f t="shared" si="4"/>
        <v/>
      </c>
      <c r="AB13" s="4" t="str">
        <f t="shared" si="4"/>
        <v/>
      </c>
      <c r="AC13" s="4" t="str">
        <f t="shared" si="4"/>
        <v/>
      </c>
      <c r="AD13" s="4" t="str">
        <f t="shared" si="4"/>
        <v/>
      </c>
      <c r="AE13" s="4" t="str">
        <f t="shared" si="4"/>
        <v/>
      </c>
      <c r="AF13" s="4">
        <f t="shared" si="4"/>
        <v>35</v>
      </c>
      <c r="AG13" s="4">
        <f t="shared" si="4"/>
        <v>35</v>
      </c>
      <c r="AH13" s="4" t="str">
        <f t="shared" si="4"/>
        <v/>
      </c>
      <c r="AI13" s="4" t="str">
        <f t="shared" si="4"/>
        <v/>
      </c>
      <c r="AJ13" s="4" t="str">
        <f t="shared" si="4"/>
        <v/>
      </c>
      <c r="AK13" s="4" t="str">
        <f t="shared" si="4"/>
        <v/>
      </c>
      <c r="AL13" s="4" t="str">
        <f t="shared" si="4"/>
        <v/>
      </c>
      <c r="AM13" s="4" t="str">
        <f t="shared" si="4"/>
        <v/>
      </c>
      <c r="AN13" s="4" t="str">
        <f t="shared" si="4"/>
        <v/>
      </c>
      <c r="AO13" s="4" t="str">
        <f t="shared" si="4"/>
        <v/>
      </c>
      <c r="AP13" s="4" t="str">
        <f t="shared" si="4"/>
        <v/>
      </c>
      <c r="AQ13" s="4" t="str">
        <f t="shared" si="4"/>
        <v/>
      </c>
      <c r="AR13" s="4">
        <f t="shared" si="4"/>
        <v>20</v>
      </c>
      <c r="AS13" s="4">
        <f t="shared" si="4"/>
        <v>20</v>
      </c>
      <c r="AT13" s="4">
        <f t="shared" si="4"/>
        <v>20</v>
      </c>
      <c r="AU13" s="4">
        <f t="shared" si="4"/>
        <v>20</v>
      </c>
      <c r="AV13" s="4">
        <f t="shared" si="4"/>
        <v>20</v>
      </c>
      <c r="AW13" s="4">
        <f t="shared" si="4"/>
        <v>20</v>
      </c>
      <c r="AX13" s="4">
        <f t="shared" si="4"/>
        <v>20</v>
      </c>
      <c r="AY13" s="4">
        <f t="shared" si="4"/>
        <v>20</v>
      </c>
    </row>
    <row r="14" spans="2:52" x14ac:dyDescent="0.35">
      <c r="B14" t="str">
        <f>'T1 Injection'!B14</f>
        <v>Ville de Québec_Québec</v>
      </c>
      <c r="C14" s="13">
        <v>45328</v>
      </c>
      <c r="D14" s="13">
        <f t="shared" si="0"/>
        <v>45292</v>
      </c>
      <c r="E14" s="13">
        <v>45653</v>
      </c>
      <c r="F14" s="13">
        <v>46387</v>
      </c>
      <c r="G14" s="48">
        <v>18</v>
      </c>
      <c r="H14" s="13">
        <v>46447</v>
      </c>
      <c r="I14" s="13">
        <f t="shared" si="1"/>
        <v>46388</v>
      </c>
      <c r="J14" s="52">
        <v>20</v>
      </c>
      <c r="K14" s="13">
        <f t="shared" si="2"/>
        <v>45474</v>
      </c>
      <c r="L14" s="13">
        <f t="shared" si="5"/>
        <v>46296</v>
      </c>
      <c r="N14" s="4" t="str">
        <f t="shared" si="7"/>
        <v/>
      </c>
      <c r="O14" s="4" t="str">
        <f t="shared" si="7"/>
        <v/>
      </c>
      <c r="P14" s="4" t="str">
        <f t="shared" si="7"/>
        <v/>
      </c>
      <c r="Q14" s="4" t="str">
        <f t="shared" si="7"/>
        <v/>
      </c>
      <c r="R14" s="4" t="str">
        <f t="shared" si="7"/>
        <v/>
      </c>
      <c r="S14" s="4" t="str">
        <f t="shared" si="7"/>
        <v/>
      </c>
      <c r="T14" s="4" t="str">
        <f t="shared" si="7"/>
        <v/>
      </c>
      <c r="U14" s="4" t="str">
        <f t="shared" si="7"/>
        <v/>
      </c>
      <c r="V14" s="4" t="str">
        <f t="shared" si="7"/>
        <v/>
      </c>
      <c r="W14" s="4">
        <f t="shared" si="7"/>
        <v>18</v>
      </c>
      <c r="X14" s="4">
        <f t="shared" si="6"/>
        <v>18</v>
      </c>
      <c r="Y14" s="4">
        <f t="shared" ref="Y14:AY23" si="8">IF(AND($K14&lt;=Y$2,$L14&gt;=Y$2),$G14,IF($I14&lt;=Y$2,$J14,""))</f>
        <v>18</v>
      </c>
      <c r="Z14" s="4">
        <f t="shared" si="8"/>
        <v>18</v>
      </c>
      <c r="AA14" s="4">
        <f t="shared" si="8"/>
        <v>18</v>
      </c>
      <c r="AB14" s="4">
        <f t="shared" si="8"/>
        <v>18</v>
      </c>
      <c r="AC14" s="4">
        <f t="shared" si="8"/>
        <v>18</v>
      </c>
      <c r="AD14" s="4">
        <f t="shared" si="8"/>
        <v>18</v>
      </c>
      <c r="AE14" s="4">
        <f t="shared" si="8"/>
        <v>18</v>
      </c>
      <c r="AF14" s="4">
        <f t="shared" si="8"/>
        <v>18</v>
      </c>
      <c r="AG14" s="4">
        <f t="shared" si="8"/>
        <v>20</v>
      </c>
      <c r="AH14" s="4">
        <f t="shared" si="8"/>
        <v>20</v>
      </c>
      <c r="AI14" s="4">
        <f t="shared" si="8"/>
        <v>20</v>
      </c>
      <c r="AJ14" s="4">
        <f t="shared" si="8"/>
        <v>20</v>
      </c>
      <c r="AK14" s="4">
        <f t="shared" si="8"/>
        <v>20</v>
      </c>
      <c r="AL14" s="4">
        <f t="shared" si="8"/>
        <v>20</v>
      </c>
      <c r="AM14" s="4">
        <f t="shared" si="8"/>
        <v>20</v>
      </c>
      <c r="AN14" s="4">
        <f t="shared" si="8"/>
        <v>20</v>
      </c>
      <c r="AO14" s="4">
        <f t="shared" si="8"/>
        <v>20</v>
      </c>
      <c r="AP14" s="4">
        <f t="shared" si="8"/>
        <v>20</v>
      </c>
      <c r="AQ14" s="4">
        <f t="shared" si="8"/>
        <v>20</v>
      </c>
      <c r="AR14" s="4">
        <f t="shared" si="8"/>
        <v>20</v>
      </c>
      <c r="AS14" s="4">
        <f t="shared" si="8"/>
        <v>20</v>
      </c>
      <c r="AT14" s="4">
        <f t="shared" si="8"/>
        <v>20</v>
      </c>
      <c r="AU14" s="4">
        <f t="shared" si="8"/>
        <v>20</v>
      </c>
      <c r="AV14" s="4">
        <f t="shared" si="8"/>
        <v>20</v>
      </c>
      <c r="AW14" s="4">
        <f t="shared" si="8"/>
        <v>20</v>
      </c>
      <c r="AX14" s="4">
        <f t="shared" si="8"/>
        <v>20</v>
      </c>
      <c r="AY14" s="4">
        <f t="shared" si="8"/>
        <v>20</v>
      </c>
    </row>
    <row r="15" spans="2:52" x14ac:dyDescent="0.35">
      <c r="B15" t="str">
        <f>'T1 Injection'!B15</f>
        <v>Carbonaxion_Neuville</v>
      </c>
      <c r="C15" s="13" t="s">
        <v>88</v>
      </c>
      <c r="D15" s="13"/>
      <c r="E15" s="49"/>
      <c r="F15" s="49"/>
      <c r="G15" s="48"/>
      <c r="H15" s="13" t="s">
        <v>88</v>
      </c>
      <c r="I15" s="13"/>
      <c r="J15" s="52"/>
      <c r="K15" s="13" t="str">
        <f t="shared" si="2"/>
        <v/>
      </c>
      <c r="L15" s="13" t="str">
        <f t="shared" si="5"/>
        <v/>
      </c>
      <c r="N15" s="4">
        <f t="shared" si="7"/>
        <v>0</v>
      </c>
      <c r="O15" s="4">
        <f t="shared" si="7"/>
        <v>0</v>
      </c>
      <c r="P15" s="4">
        <f t="shared" si="7"/>
        <v>0</v>
      </c>
      <c r="Q15" s="4">
        <f t="shared" si="7"/>
        <v>0</v>
      </c>
      <c r="R15" s="4">
        <f t="shared" si="7"/>
        <v>0</v>
      </c>
      <c r="S15" s="4">
        <f t="shared" si="7"/>
        <v>0</v>
      </c>
      <c r="T15" s="4">
        <f t="shared" si="7"/>
        <v>0</v>
      </c>
      <c r="U15" s="4">
        <f t="shared" si="7"/>
        <v>0</v>
      </c>
      <c r="V15" s="4">
        <f t="shared" si="7"/>
        <v>0</v>
      </c>
      <c r="W15" s="4">
        <f t="shared" si="7"/>
        <v>0</v>
      </c>
      <c r="X15" s="4">
        <f t="shared" si="6"/>
        <v>0</v>
      </c>
      <c r="Y15" s="4">
        <f t="shared" si="8"/>
        <v>0</v>
      </c>
      <c r="Z15" s="4">
        <f t="shared" si="8"/>
        <v>0</v>
      </c>
      <c r="AA15" s="4">
        <f t="shared" si="8"/>
        <v>0</v>
      </c>
      <c r="AB15" s="4">
        <f t="shared" si="8"/>
        <v>0</v>
      </c>
      <c r="AC15" s="4">
        <f t="shared" si="8"/>
        <v>0</v>
      </c>
      <c r="AD15" s="4">
        <f t="shared" si="8"/>
        <v>0</v>
      </c>
      <c r="AE15" s="4">
        <f t="shared" si="8"/>
        <v>0</v>
      </c>
      <c r="AF15" s="4">
        <f t="shared" si="8"/>
        <v>0</v>
      </c>
      <c r="AG15" s="4">
        <f t="shared" si="8"/>
        <v>0</v>
      </c>
      <c r="AH15" s="4">
        <f t="shared" si="8"/>
        <v>0</v>
      </c>
      <c r="AI15" s="4">
        <f t="shared" si="8"/>
        <v>0</v>
      </c>
      <c r="AJ15" s="4">
        <f t="shared" si="8"/>
        <v>0</v>
      </c>
      <c r="AK15" s="4">
        <f t="shared" si="8"/>
        <v>0</v>
      </c>
      <c r="AL15" s="4">
        <f t="shared" si="8"/>
        <v>0</v>
      </c>
      <c r="AM15" s="4">
        <f t="shared" si="8"/>
        <v>0</v>
      </c>
      <c r="AN15" s="4">
        <f t="shared" si="8"/>
        <v>0</v>
      </c>
      <c r="AO15" s="4">
        <f t="shared" si="8"/>
        <v>0</v>
      </c>
      <c r="AP15" s="4">
        <f t="shared" si="8"/>
        <v>0</v>
      </c>
      <c r="AQ15" s="4">
        <f t="shared" si="8"/>
        <v>0</v>
      </c>
      <c r="AR15" s="4">
        <f t="shared" si="8"/>
        <v>0</v>
      </c>
      <c r="AS15" s="4">
        <f t="shared" si="8"/>
        <v>0</v>
      </c>
      <c r="AT15" s="4">
        <f t="shared" si="8"/>
        <v>0</v>
      </c>
      <c r="AU15" s="4">
        <f t="shared" si="8"/>
        <v>0</v>
      </c>
      <c r="AV15" s="4">
        <f t="shared" si="8"/>
        <v>0</v>
      </c>
      <c r="AW15" s="4">
        <f t="shared" si="8"/>
        <v>0</v>
      </c>
      <c r="AX15" s="4">
        <f t="shared" si="8"/>
        <v>0</v>
      </c>
      <c r="AY15" s="4">
        <f t="shared" si="8"/>
        <v>0</v>
      </c>
    </row>
    <row r="16" spans="2:52" x14ac:dyDescent="0.35">
      <c r="B16" t="str">
        <f>'T1 Injection'!B16</f>
        <v>EDL_MI (WOODROAD)</v>
      </c>
      <c r="C16" s="13">
        <v>44733</v>
      </c>
      <c r="D16" s="13">
        <f t="shared" si="0"/>
        <v>44652</v>
      </c>
      <c r="E16" s="13"/>
      <c r="F16" s="13"/>
      <c r="G16" s="48">
        <v>0</v>
      </c>
      <c r="H16" s="13">
        <v>46203</v>
      </c>
      <c r="I16" s="13">
        <f t="shared" si="1"/>
        <v>46113</v>
      </c>
      <c r="J16" s="52">
        <v>40</v>
      </c>
      <c r="K16" s="13" t="str">
        <f t="shared" si="2"/>
        <v/>
      </c>
      <c r="L16" s="13" t="str">
        <f t="shared" si="5"/>
        <v/>
      </c>
      <c r="N16" s="4" t="str">
        <f t="shared" si="7"/>
        <v/>
      </c>
      <c r="O16" s="4" t="str">
        <f t="shared" si="7"/>
        <v/>
      </c>
      <c r="P16" s="4" t="str">
        <f t="shared" si="7"/>
        <v/>
      </c>
      <c r="Q16" s="4" t="str">
        <f t="shared" si="7"/>
        <v/>
      </c>
      <c r="R16" s="4" t="str">
        <f t="shared" si="7"/>
        <v/>
      </c>
      <c r="S16" s="4" t="str">
        <f t="shared" si="7"/>
        <v/>
      </c>
      <c r="T16" s="4" t="str">
        <f t="shared" si="7"/>
        <v/>
      </c>
      <c r="U16" s="4" t="str">
        <f t="shared" si="7"/>
        <v/>
      </c>
      <c r="V16" s="4" t="str">
        <f t="shared" si="7"/>
        <v/>
      </c>
      <c r="W16" s="4" t="str">
        <f t="shared" si="7"/>
        <v/>
      </c>
      <c r="X16" s="4" t="str">
        <f t="shared" si="6"/>
        <v/>
      </c>
      <c r="Y16" s="4" t="str">
        <f t="shared" si="8"/>
        <v/>
      </c>
      <c r="Z16" s="4" t="str">
        <f t="shared" si="8"/>
        <v/>
      </c>
      <c r="AA16" s="4" t="str">
        <f t="shared" si="8"/>
        <v/>
      </c>
      <c r="AB16" s="4" t="str">
        <f t="shared" si="8"/>
        <v/>
      </c>
      <c r="AC16" s="4" t="str">
        <f t="shared" si="8"/>
        <v/>
      </c>
      <c r="AD16" s="4">
        <f t="shared" si="8"/>
        <v>40</v>
      </c>
      <c r="AE16" s="4">
        <f t="shared" si="8"/>
        <v>40</v>
      </c>
      <c r="AF16" s="4">
        <f t="shared" si="8"/>
        <v>40</v>
      </c>
      <c r="AG16" s="4">
        <f t="shared" si="8"/>
        <v>40</v>
      </c>
      <c r="AH16" s="4">
        <f t="shared" si="8"/>
        <v>40</v>
      </c>
      <c r="AI16" s="4">
        <f t="shared" si="8"/>
        <v>40</v>
      </c>
      <c r="AJ16" s="4">
        <f t="shared" si="8"/>
        <v>40</v>
      </c>
      <c r="AK16" s="4">
        <f t="shared" si="8"/>
        <v>40</v>
      </c>
      <c r="AL16" s="4">
        <f t="shared" si="8"/>
        <v>40</v>
      </c>
      <c r="AM16" s="4">
        <f t="shared" si="8"/>
        <v>40</v>
      </c>
      <c r="AN16" s="4">
        <f t="shared" si="8"/>
        <v>40</v>
      </c>
      <c r="AO16" s="4">
        <f t="shared" si="8"/>
        <v>40</v>
      </c>
      <c r="AP16" s="4">
        <f t="shared" si="8"/>
        <v>40</v>
      </c>
      <c r="AQ16" s="4">
        <f t="shared" si="8"/>
        <v>40</v>
      </c>
      <c r="AR16" s="4">
        <f t="shared" si="8"/>
        <v>40</v>
      </c>
      <c r="AS16" s="4">
        <f t="shared" si="8"/>
        <v>40</v>
      </c>
      <c r="AT16" s="4">
        <f t="shared" si="8"/>
        <v>40</v>
      </c>
      <c r="AU16" s="4">
        <f t="shared" si="8"/>
        <v>40</v>
      </c>
      <c r="AV16" s="4">
        <f t="shared" si="8"/>
        <v>40</v>
      </c>
      <c r="AW16" s="4">
        <f t="shared" si="8"/>
        <v>40</v>
      </c>
      <c r="AX16" s="4">
        <f t="shared" si="8"/>
        <v>40</v>
      </c>
      <c r="AY16" s="4">
        <f t="shared" si="8"/>
        <v>40</v>
      </c>
    </row>
    <row r="17" spans="2:51" x14ac:dyDescent="0.35">
      <c r="B17" t="str">
        <f>'T1 Injection'!B17</f>
        <v>EDL_TX (TESSMAN)</v>
      </c>
      <c r="C17" s="13">
        <v>44733</v>
      </c>
      <c r="D17" s="13">
        <f t="shared" si="0"/>
        <v>44652</v>
      </c>
      <c r="E17" s="13"/>
      <c r="F17" s="13"/>
      <c r="G17" s="48">
        <v>0</v>
      </c>
      <c r="H17" s="13">
        <v>46203</v>
      </c>
      <c r="I17" s="13">
        <f t="shared" si="1"/>
        <v>46113</v>
      </c>
      <c r="J17" s="52">
        <v>40</v>
      </c>
      <c r="K17" s="13" t="str">
        <f t="shared" si="2"/>
        <v/>
      </c>
      <c r="L17" s="13" t="str">
        <f t="shared" si="5"/>
        <v/>
      </c>
      <c r="N17" s="4" t="str">
        <f t="shared" si="7"/>
        <v/>
      </c>
      <c r="O17" s="4" t="str">
        <f t="shared" si="7"/>
        <v/>
      </c>
      <c r="P17" s="4" t="str">
        <f t="shared" si="7"/>
        <v/>
      </c>
      <c r="Q17" s="4" t="str">
        <f t="shared" si="7"/>
        <v/>
      </c>
      <c r="R17" s="4" t="str">
        <f t="shared" si="7"/>
        <v/>
      </c>
      <c r="S17" s="4" t="str">
        <f t="shared" si="7"/>
        <v/>
      </c>
      <c r="T17" s="4" t="str">
        <f t="shared" si="7"/>
        <v/>
      </c>
      <c r="U17" s="4" t="str">
        <f t="shared" si="7"/>
        <v/>
      </c>
      <c r="V17" s="4" t="str">
        <f t="shared" si="7"/>
        <v/>
      </c>
      <c r="W17" s="4" t="str">
        <f t="shared" si="7"/>
        <v/>
      </c>
      <c r="X17" s="4" t="str">
        <f t="shared" si="6"/>
        <v/>
      </c>
      <c r="Y17" s="4" t="str">
        <f t="shared" si="8"/>
        <v/>
      </c>
      <c r="Z17" s="4" t="str">
        <f t="shared" si="8"/>
        <v/>
      </c>
      <c r="AA17" s="4" t="str">
        <f t="shared" si="8"/>
        <v/>
      </c>
      <c r="AB17" s="4" t="str">
        <f t="shared" si="8"/>
        <v/>
      </c>
      <c r="AC17" s="4" t="str">
        <f t="shared" si="8"/>
        <v/>
      </c>
      <c r="AD17" s="4">
        <f t="shared" si="8"/>
        <v>40</v>
      </c>
      <c r="AE17" s="4">
        <f t="shared" si="8"/>
        <v>40</v>
      </c>
      <c r="AF17" s="4">
        <f t="shared" si="8"/>
        <v>40</v>
      </c>
      <c r="AG17" s="4">
        <f t="shared" si="8"/>
        <v>40</v>
      </c>
      <c r="AH17" s="4">
        <f t="shared" si="8"/>
        <v>40</v>
      </c>
      <c r="AI17" s="4">
        <f t="shared" si="8"/>
        <v>40</v>
      </c>
      <c r="AJ17" s="4">
        <f t="shared" si="8"/>
        <v>40</v>
      </c>
      <c r="AK17" s="4">
        <f t="shared" si="8"/>
        <v>40</v>
      </c>
      <c r="AL17" s="4">
        <f t="shared" si="8"/>
        <v>40</v>
      </c>
      <c r="AM17" s="4">
        <f t="shared" si="8"/>
        <v>40</v>
      </c>
      <c r="AN17" s="4">
        <f t="shared" si="8"/>
        <v>40</v>
      </c>
      <c r="AO17" s="4">
        <f t="shared" si="8"/>
        <v>40</v>
      </c>
      <c r="AP17" s="4">
        <f t="shared" si="8"/>
        <v>40</v>
      </c>
      <c r="AQ17" s="4">
        <f t="shared" si="8"/>
        <v>40</v>
      </c>
      <c r="AR17" s="4">
        <f t="shared" si="8"/>
        <v>40</v>
      </c>
      <c r="AS17" s="4">
        <f t="shared" si="8"/>
        <v>40</v>
      </c>
      <c r="AT17" s="4">
        <f t="shared" si="8"/>
        <v>40</v>
      </c>
      <c r="AU17" s="4">
        <f t="shared" si="8"/>
        <v>40</v>
      </c>
      <c r="AV17" s="4">
        <f t="shared" si="8"/>
        <v>40</v>
      </c>
      <c r="AW17" s="4">
        <f t="shared" si="8"/>
        <v>40</v>
      </c>
      <c r="AX17" s="4">
        <f t="shared" si="8"/>
        <v>40</v>
      </c>
      <c r="AY17" s="4">
        <f t="shared" si="8"/>
        <v>40</v>
      </c>
    </row>
    <row r="18" spans="2:51" x14ac:dyDescent="0.35">
      <c r="B18" t="str">
        <f>'T1 Injection'!B18</f>
        <v>Archaea_PA</v>
      </c>
      <c r="C18" s="13">
        <v>44733</v>
      </c>
      <c r="D18" s="13">
        <f t="shared" si="0"/>
        <v>44652</v>
      </c>
      <c r="E18" s="13"/>
      <c r="F18" s="13"/>
      <c r="G18" s="48">
        <v>0</v>
      </c>
      <c r="H18" s="13">
        <v>46112</v>
      </c>
      <c r="I18" s="13">
        <f t="shared" si="1"/>
        <v>46023</v>
      </c>
      <c r="J18" s="52">
        <v>40</v>
      </c>
      <c r="K18" s="13" t="str">
        <f t="shared" si="2"/>
        <v/>
      </c>
      <c r="L18" s="13" t="str">
        <f t="shared" si="5"/>
        <v/>
      </c>
      <c r="N18" s="4" t="str">
        <f t="shared" si="7"/>
        <v/>
      </c>
      <c r="O18" s="4" t="str">
        <f t="shared" si="7"/>
        <v/>
      </c>
      <c r="P18" s="4" t="str">
        <f t="shared" si="7"/>
        <v/>
      </c>
      <c r="Q18" s="4" t="str">
        <f t="shared" si="7"/>
        <v/>
      </c>
      <c r="R18" s="4" t="str">
        <f t="shared" si="7"/>
        <v/>
      </c>
      <c r="S18" s="4" t="str">
        <f t="shared" si="7"/>
        <v/>
      </c>
      <c r="T18" s="4" t="str">
        <f t="shared" si="7"/>
        <v/>
      </c>
      <c r="U18" s="4" t="str">
        <f t="shared" si="7"/>
        <v/>
      </c>
      <c r="V18" s="4" t="str">
        <f t="shared" si="7"/>
        <v/>
      </c>
      <c r="W18" s="4" t="str">
        <f t="shared" si="7"/>
        <v/>
      </c>
      <c r="X18" s="4" t="str">
        <f t="shared" si="7"/>
        <v/>
      </c>
      <c r="Y18" s="4" t="str">
        <f t="shared" si="7"/>
        <v/>
      </c>
      <c r="Z18" s="4" t="str">
        <f t="shared" si="7"/>
        <v/>
      </c>
      <c r="AA18" s="4" t="str">
        <f t="shared" si="7"/>
        <v/>
      </c>
      <c r="AB18" s="4" t="str">
        <f t="shared" si="7"/>
        <v/>
      </c>
      <c r="AC18" s="4">
        <f t="shared" si="7"/>
        <v>40</v>
      </c>
      <c r="AD18" s="4">
        <f t="shared" si="8"/>
        <v>40</v>
      </c>
      <c r="AE18" s="4">
        <f t="shared" si="8"/>
        <v>40</v>
      </c>
      <c r="AF18" s="4">
        <f t="shared" si="8"/>
        <v>40</v>
      </c>
      <c r="AG18" s="4">
        <f t="shared" si="8"/>
        <v>40</v>
      </c>
      <c r="AH18" s="4">
        <f t="shared" si="8"/>
        <v>40</v>
      </c>
      <c r="AI18" s="4">
        <f t="shared" si="8"/>
        <v>40</v>
      </c>
      <c r="AJ18" s="4">
        <f t="shared" si="8"/>
        <v>40</v>
      </c>
      <c r="AK18" s="4">
        <f t="shared" si="8"/>
        <v>40</v>
      </c>
      <c r="AL18" s="4">
        <f t="shared" si="8"/>
        <v>40</v>
      </c>
      <c r="AM18" s="4">
        <f t="shared" si="8"/>
        <v>40</v>
      </c>
      <c r="AN18" s="4">
        <f t="shared" si="8"/>
        <v>40</v>
      </c>
      <c r="AO18" s="4">
        <f t="shared" si="8"/>
        <v>40</v>
      </c>
      <c r="AP18" s="4">
        <f t="shared" si="8"/>
        <v>40</v>
      </c>
      <c r="AQ18" s="4">
        <f t="shared" si="8"/>
        <v>40</v>
      </c>
      <c r="AR18" s="4">
        <f t="shared" si="8"/>
        <v>40</v>
      </c>
      <c r="AS18" s="4">
        <f t="shared" si="8"/>
        <v>40</v>
      </c>
      <c r="AT18" s="4">
        <f t="shared" si="8"/>
        <v>40</v>
      </c>
      <c r="AU18" s="4">
        <f t="shared" si="8"/>
        <v>40</v>
      </c>
      <c r="AV18" s="4">
        <f t="shared" si="8"/>
        <v>40</v>
      </c>
      <c r="AW18" s="4">
        <f t="shared" si="8"/>
        <v>40</v>
      </c>
      <c r="AX18" s="4">
        <f t="shared" si="8"/>
        <v>40</v>
      </c>
      <c r="AY18" s="4">
        <f t="shared" si="8"/>
        <v>40</v>
      </c>
    </row>
    <row r="19" spans="2:51" x14ac:dyDescent="0.35">
      <c r="B19" t="str">
        <f>'T1 Injection'!B19</f>
        <v>Blue Sky Energy Facility</v>
      </c>
      <c r="C19" s="13" t="s">
        <v>88</v>
      </c>
      <c r="D19" s="13"/>
      <c r="E19" s="13"/>
      <c r="F19" s="13"/>
      <c r="G19" s="48"/>
      <c r="H19" s="13" t="s">
        <v>88</v>
      </c>
      <c r="I19" s="13"/>
      <c r="J19" s="52"/>
      <c r="K19" s="13"/>
      <c r="L19" s="13"/>
      <c r="N19" s="4">
        <f t="shared" si="7"/>
        <v>0</v>
      </c>
      <c r="O19" s="4">
        <f t="shared" ref="O19:AY19" si="9">IF(AND($K19&lt;=O$2,$L19&gt;=O$2),$G19,IF($I19&lt;=O$2,$J19,""))</f>
        <v>0</v>
      </c>
      <c r="P19" s="4">
        <f t="shared" si="9"/>
        <v>0</v>
      </c>
      <c r="Q19" s="4">
        <f t="shared" si="9"/>
        <v>0</v>
      </c>
      <c r="R19" s="4">
        <f t="shared" si="9"/>
        <v>0</v>
      </c>
      <c r="S19" s="4">
        <f t="shared" si="9"/>
        <v>0</v>
      </c>
      <c r="T19" s="4">
        <f t="shared" si="9"/>
        <v>0</v>
      </c>
      <c r="U19" s="4">
        <f t="shared" si="9"/>
        <v>0</v>
      </c>
      <c r="V19" s="4">
        <f t="shared" si="9"/>
        <v>0</v>
      </c>
      <c r="W19" s="4">
        <f t="shared" si="9"/>
        <v>0</v>
      </c>
      <c r="X19" s="4">
        <f t="shared" si="9"/>
        <v>0</v>
      </c>
      <c r="Y19" s="4">
        <f t="shared" si="9"/>
        <v>0</v>
      </c>
      <c r="Z19" s="4">
        <f t="shared" si="9"/>
        <v>0</v>
      </c>
      <c r="AA19" s="4">
        <f t="shared" si="9"/>
        <v>0</v>
      </c>
      <c r="AB19" s="4">
        <f t="shared" si="9"/>
        <v>0</v>
      </c>
      <c r="AC19" s="4">
        <f t="shared" si="9"/>
        <v>0</v>
      </c>
      <c r="AD19" s="4">
        <f t="shared" si="9"/>
        <v>0</v>
      </c>
      <c r="AE19" s="4">
        <f t="shared" si="9"/>
        <v>0</v>
      </c>
      <c r="AF19" s="4">
        <f t="shared" si="9"/>
        <v>0</v>
      </c>
      <c r="AG19" s="4">
        <f t="shared" si="9"/>
        <v>0</v>
      </c>
      <c r="AH19" s="4">
        <f t="shared" si="9"/>
        <v>0</v>
      </c>
      <c r="AI19" s="4">
        <f t="shared" si="9"/>
        <v>0</v>
      </c>
      <c r="AJ19" s="4">
        <f t="shared" si="9"/>
        <v>0</v>
      </c>
      <c r="AK19" s="4">
        <f t="shared" si="9"/>
        <v>0</v>
      </c>
      <c r="AL19" s="4">
        <f t="shared" si="9"/>
        <v>0</v>
      </c>
      <c r="AM19" s="4">
        <f t="shared" si="9"/>
        <v>0</v>
      </c>
      <c r="AN19" s="4">
        <f t="shared" si="9"/>
        <v>0</v>
      </c>
      <c r="AO19" s="4">
        <f t="shared" si="9"/>
        <v>0</v>
      </c>
      <c r="AP19" s="4">
        <f t="shared" si="9"/>
        <v>0</v>
      </c>
      <c r="AQ19" s="4">
        <f t="shared" si="9"/>
        <v>0</v>
      </c>
      <c r="AR19" s="4">
        <f t="shared" si="9"/>
        <v>0</v>
      </c>
      <c r="AS19" s="4">
        <f t="shared" si="9"/>
        <v>0</v>
      </c>
      <c r="AT19" s="4">
        <f t="shared" si="9"/>
        <v>0</v>
      </c>
      <c r="AU19" s="4">
        <f t="shared" si="9"/>
        <v>0</v>
      </c>
      <c r="AV19" s="4">
        <f t="shared" si="9"/>
        <v>0</v>
      </c>
      <c r="AW19" s="4">
        <f t="shared" si="9"/>
        <v>0</v>
      </c>
      <c r="AX19" s="4">
        <f t="shared" si="9"/>
        <v>0</v>
      </c>
      <c r="AY19" s="4">
        <f t="shared" si="9"/>
        <v>0</v>
      </c>
    </row>
    <row r="20" spans="2:51" x14ac:dyDescent="0.35">
      <c r="B20" t="str">
        <f>'T1 Injection'!B20</f>
        <v>US Venture_MI</v>
      </c>
      <c r="C20" s="13">
        <v>45292</v>
      </c>
      <c r="D20" s="13">
        <f t="shared" si="0"/>
        <v>45292</v>
      </c>
      <c r="E20" s="13"/>
      <c r="F20" s="13"/>
      <c r="G20" s="48">
        <v>0</v>
      </c>
      <c r="H20" s="13">
        <v>46388</v>
      </c>
      <c r="I20" s="13">
        <f t="shared" si="1"/>
        <v>46388</v>
      </c>
      <c r="J20" s="52">
        <v>40</v>
      </c>
      <c r="K20" s="13" t="str">
        <f t="shared" si="2"/>
        <v/>
      </c>
      <c r="L20" s="13" t="str">
        <f t="shared" si="5"/>
        <v/>
      </c>
      <c r="N20" s="4" t="str">
        <f t="shared" si="7"/>
        <v/>
      </c>
      <c r="O20" s="4" t="str">
        <f t="shared" si="7"/>
        <v/>
      </c>
      <c r="P20" s="4" t="str">
        <f t="shared" si="7"/>
        <v/>
      </c>
      <c r="Q20" s="4" t="str">
        <f t="shared" si="7"/>
        <v/>
      </c>
      <c r="R20" s="4" t="str">
        <f t="shared" si="7"/>
        <v/>
      </c>
      <c r="S20" s="4" t="str">
        <f t="shared" si="7"/>
        <v/>
      </c>
      <c r="T20" s="4" t="str">
        <f t="shared" si="7"/>
        <v/>
      </c>
      <c r="U20" s="4" t="str">
        <f t="shared" si="7"/>
        <v/>
      </c>
      <c r="V20" s="4" t="str">
        <f t="shared" si="7"/>
        <v/>
      </c>
      <c r="W20" s="4" t="str">
        <f t="shared" si="7"/>
        <v/>
      </c>
      <c r="X20" s="4" t="str">
        <f t="shared" si="6"/>
        <v/>
      </c>
      <c r="Y20" s="4" t="str">
        <f t="shared" si="8"/>
        <v/>
      </c>
      <c r="Z20" s="4" t="str">
        <f t="shared" si="8"/>
        <v/>
      </c>
      <c r="AA20" s="4" t="str">
        <f t="shared" si="8"/>
        <v/>
      </c>
      <c r="AB20" s="4" t="str">
        <f t="shared" si="8"/>
        <v/>
      </c>
      <c r="AC20" s="4" t="str">
        <f t="shared" si="8"/>
        <v/>
      </c>
      <c r="AD20" s="4" t="str">
        <f t="shared" si="8"/>
        <v/>
      </c>
      <c r="AE20" s="4" t="str">
        <f t="shared" si="8"/>
        <v/>
      </c>
      <c r="AF20" s="4" t="str">
        <f t="shared" si="8"/>
        <v/>
      </c>
      <c r="AG20" s="4">
        <f t="shared" si="8"/>
        <v>40</v>
      </c>
      <c r="AH20" s="4">
        <f t="shared" si="8"/>
        <v>40</v>
      </c>
      <c r="AI20" s="4">
        <f t="shared" si="8"/>
        <v>40</v>
      </c>
      <c r="AJ20" s="4">
        <f t="shared" si="8"/>
        <v>40</v>
      </c>
      <c r="AK20" s="4">
        <f t="shared" si="8"/>
        <v>40</v>
      </c>
      <c r="AL20" s="4">
        <f t="shared" si="8"/>
        <v>40</v>
      </c>
      <c r="AM20" s="4">
        <f t="shared" si="8"/>
        <v>40</v>
      </c>
      <c r="AN20" s="4">
        <f t="shared" si="8"/>
        <v>40</v>
      </c>
      <c r="AO20" s="4">
        <f t="shared" si="8"/>
        <v>40</v>
      </c>
      <c r="AP20" s="4">
        <f t="shared" si="8"/>
        <v>40</v>
      </c>
      <c r="AQ20" s="4">
        <f t="shared" si="8"/>
        <v>40</v>
      </c>
      <c r="AR20" s="4">
        <f t="shared" si="8"/>
        <v>40</v>
      </c>
      <c r="AS20" s="4">
        <f t="shared" si="8"/>
        <v>40</v>
      </c>
      <c r="AT20" s="4">
        <f t="shared" si="8"/>
        <v>40</v>
      </c>
      <c r="AU20" s="4">
        <f t="shared" si="8"/>
        <v>40</v>
      </c>
      <c r="AV20" s="4">
        <f t="shared" si="8"/>
        <v>40</v>
      </c>
      <c r="AW20" s="4">
        <f t="shared" si="8"/>
        <v>40</v>
      </c>
      <c r="AX20" s="4">
        <f t="shared" si="8"/>
        <v>40</v>
      </c>
      <c r="AY20" s="4">
        <f t="shared" si="8"/>
        <v>40</v>
      </c>
    </row>
    <row r="21" spans="2:51" x14ac:dyDescent="0.35">
      <c r="B21" t="str">
        <f>'T1 Injection'!B21</f>
        <v>US Venture_MI_TX</v>
      </c>
      <c r="C21" s="13" t="s">
        <v>88</v>
      </c>
      <c r="D21" s="13"/>
      <c r="E21" s="50"/>
      <c r="F21" s="50"/>
      <c r="G21" s="51"/>
      <c r="H21" s="49" t="s">
        <v>88</v>
      </c>
      <c r="I21" s="13"/>
      <c r="J21" s="53"/>
      <c r="K21" s="13" t="str">
        <f t="shared" si="2"/>
        <v/>
      </c>
      <c r="L21" s="13" t="str">
        <f t="shared" si="5"/>
        <v/>
      </c>
      <c r="N21" s="4">
        <f t="shared" si="7"/>
        <v>0</v>
      </c>
      <c r="O21" s="4">
        <f t="shared" si="7"/>
        <v>0</v>
      </c>
      <c r="P21" s="4">
        <f t="shared" si="7"/>
        <v>0</v>
      </c>
      <c r="Q21" s="4">
        <f t="shared" si="7"/>
        <v>0</v>
      </c>
      <c r="R21" s="4">
        <f t="shared" si="7"/>
        <v>0</v>
      </c>
      <c r="S21" s="4">
        <f t="shared" si="7"/>
        <v>0</v>
      </c>
      <c r="T21" s="4">
        <f t="shared" si="7"/>
        <v>0</v>
      </c>
      <c r="U21" s="4">
        <f t="shared" si="7"/>
        <v>0</v>
      </c>
      <c r="V21" s="4">
        <f t="shared" si="7"/>
        <v>0</v>
      </c>
      <c r="W21" s="4">
        <f t="shared" si="7"/>
        <v>0</v>
      </c>
      <c r="X21" s="4">
        <f t="shared" si="6"/>
        <v>0</v>
      </c>
      <c r="Y21" s="4">
        <f t="shared" si="8"/>
        <v>0</v>
      </c>
      <c r="Z21" s="4">
        <f t="shared" si="8"/>
        <v>0</v>
      </c>
      <c r="AA21" s="4">
        <f t="shared" si="8"/>
        <v>0</v>
      </c>
      <c r="AB21" s="4">
        <f t="shared" si="8"/>
        <v>0</v>
      </c>
      <c r="AC21" s="4">
        <f t="shared" si="8"/>
        <v>0</v>
      </c>
      <c r="AD21" s="4">
        <f t="shared" si="8"/>
        <v>0</v>
      </c>
      <c r="AE21" s="4">
        <f t="shared" si="8"/>
        <v>0</v>
      </c>
      <c r="AF21" s="4">
        <f t="shared" si="8"/>
        <v>0</v>
      </c>
      <c r="AG21" s="4">
        <f t="shared" si="8"/>
        <v>0</v>
      </c>
      <c r="AH21" s="4">
        <f t="shared" si="8"/>
        <v>0</v>
      </c>
      <c r="AI21" s="4">
        <f t="shared" si="8"/>
        <v>0</v>
      </c>
      <c r="AJ21" s="4">
        <f t="shared" si="8"/>
        <v>0</v>
      </c>
      <c r="AK21" s="4">
        <f t="shared" si="8"/>
        <v>0</v>
      </c>
      <c r="AL21" s="4">
        <f t="shared" si="8"/>
        <v>0</v>
      </c>
      <c r="AM21" s="4">
        <f t="shared" si="8"/>
        <v>0</v>
      </c>
      <c r="AN21" s="4">
        <f t="shared" si="8"/>
        <v>0</v>
      </c>
      <c r="AO21" s="4">
        <f t="shared" si="8"/>
        <v>0</v>
      </c>
      <c r="AP21" s="4">
        <f t="shared" si="8"/>
        <v>0</v>
      </c>
      <c r="AQ21" s="4">
        <f t="shared" si="8"/>
        <v>0</v>
      </c>
      <c r="AR21" s="4">
        <f t="shared" si="8"/>
        <v>0</v>
      </c>
      <c r="AS21" s="4">
        <f t="shared" si="8"/>
        <v>0</v>
      </c>
      <c r="AT21" s="4">
        <f t="shared" si="8"/>
        <v>0</v>
      </c>
      <c r="AU21" s="4">
        <f t="shared" si="8"/>
        <v>0</v>
      </c>
      <c r="AV21" s="4">
        <f t="shared" si="8"/>
        <v>0</v>
      </c>
      <c r="AW21" s="4">
        <f t="shared" si="8"/>
        <v>0</v>
      </c>
      <c r="AX21" s="4">
        <f t="shared" si="8"/>
        <v>0</v>
      </c>
      <c r="AY21" s="4">
        <f t="shared" si="8"/>
        <v>0</v>
      </c>
    </row>
    <row r="22" spans="2:51" x14ac:dyDescent="0.35">
      <c r="B22" t="str">
        <f>'T1 Injection'!B22</f>
        <v>Archaea_OK</v>
      </c>
      <c r="C22" s="13">
        <v>45200</v>
      </c>
      <c r="D22" s="13">
        <f t="shared" si="0"/>
        <v>45200</v>
      </c>
      <c r="E22" s="13"/>
      <c r="F22" s="13"/>
      <c r="G22" s="48">
        <v>0</v>
      </c>
      <c r="H22" s="13">
        <v>46112</v>
      </c>
      <c r="I22" s="13">
        <f t="shared" si="1"/>
        <v>46023</v>
      </c>
      <c r="J22" s="52">
        <v>40</v>
      </c>
      <c r="K22" s="13" t="str">
        <f t="shared" si="2"/>
        <v/>
      </c>
      <c r="L22" s="13" t="str">
        <f t="shared" si="5"/>
        <v/>
      </c>
      <c r="N22" s="4" t="str">
        <f t="shared" ref="N22:W37" si="10">IF(AND($K22&lt;=N$2,$L22&gt;=N$2),$G22,IF($I22&lt;=N$2,$J22,""))</f>
        <v/>
      </c>
      <c r="O22" s="4" t="str">
        <f t="shared" si="10"/>
        <v/>
      </c>
      <c r="P22" s="4" t="str">
        <f t="shared" si="10"/>
        <v/>
      </c>
      <c r="Q22" s="4" t="str">
        <f t="shared" si="10"/>
        <v/>
      </c>
      <c r="R22" s="4" t="str">
        <f t="shared" si="10"/>
        <v/>
      </c>
      <c r="S22" s="4" t="str">
        <f t="shared" si="10"/>
        <v/>
      </c>
      <c r="T22" s="4" t="str">
        <f t="shared" si="10"/>
        <v/>
      </c>
      <c r="U22" s="4" t="str">
        <f t="shared" si="10"/>
        <v/>
      </c>
      <c r="V22" s="4" t="str">
        <f t="shared" si="10"/>
        <v/>
      </c>
      <c r="W22" s="4" t="str">
        <f t="shared" si="10"/>
        <v/>
      </c>
      <c r="X22" s="4" t="str">
        <f t="shared" si="6"/>
        <v/>
      </c>
      <c r="Y22" s="4" t="str">
        <f t="shared" si="8"/>
        <v/>
      </c>
      <c r="Z22" s="4" t="str">
        <f t="shared" si="8"/>
        <v/>
      </c>
      <c r="AA22" s="4" t="str">
        <f t="shared" si="8"/>
        <v/>
      </c>
      <c r="AB22" s="4" t="str">
        <f t="shared" si="8"/>
        <v/>
      </c>
      <c r="AC22" s="4">
        <f t="shared" si="8"/>
        <v>40</v>
      </c>
      <c r="AD22" s="4">
        <f t="shared" si="8"/>
        <v>40</v>
      </c>
      <c r="AE22" s="4">
        <f t="shared" si="8"/>
        <v>40</v>
      </c>
      <c r="AF22" s="4">
        <f t="shared" si="8"/>
        <v>40</v>
      </c>
      <c r="AG22" s="4">
        <f t="shared" si="8"/>
        <v>40</v>
      </c>
      <c r="AH22" s="4">
        <f t="shared" si="8"/>
        <v>40</v>
      </c>
      <c r="AI22" s="4">
        <f t="shared" si="8"/>
        <v>40</v>
      </c>
      <c r="AJ22" s="4">
        <f t="shared" si="8"/>
        <v>40</v>
      </c>
      <c r="AK22" s="4">
        <f t="shared" si="8"/>
        <v>40</v>
      </c>
      <c r="AL22" s="4">
        <f t="shared" si="8"/>
        <v>40</v>
      </c>
      <c r="AM22" s="4">
        <f t="shared" si="8"/>
        <v>40</v>
      </c>
      <c r="AN22" s="4">
        <f t="shared" si="8"/>
        <v>40</v>
      </c>
      <c r="AO22" s="4">
        <f t="shared" si="8"/>
        <v>40</v>
      </c>
      <c r="AP22" s="4">
        <f t="shared" si="8"/>
        <v>40</v>
      </c>
      <c r="AQ22" s="4">
        <f t="shared" si="8"/>
        <v>40</v>
      </c>
      <c r="AR22" s="4">
        <f t="shared" si="8"/>
        <v>40</v>
      </c>
      <c r="AS22" s="4">
        <f t="shared" si="8"/>
        <v>40</v>
      </c>
      <c r="AT22" s="4">
        <f t="shared" si="8"/>
        <v>40</v>
      </c>
      <c r="AU22" s="4">
        <f t="shared" si="8"/>
        <v>40</v>
      </c>
      <c r="AV22" s="4">
        <f t="shared" si="8"/>
        <v>40</v>
      </c>
      <c r="AW22" s="4">
        <f t="shared" si="8"/>
        <v>40</v>
      </c>
      <c r="AX22" s="4">
        <f t="shared" si="8"/>
        <v>40</v>
      </c>
      <c r="AY22" s="4">
        <f t="shared" si="8"/>
        <v>40</v>
      </c>
    </row>
    <row r="23" spans="2:51" x14ac:dyDescent="0.35">
      <c r="B23" t="str">
        <f>'T1 Injection'!B23</f>
        <v>Archaea_SENECA</v>
      </c>
      <c r="C23" s="13">
        <v>45200</v>
      </c>
      <c r="D23" s="13">
        <f t="shared" si="0"/>
        <v>45200</v>
      </c>
      <c r="E23" s="13"/>
      <c r="F23" s="13"/>
      <c r="G23" s="48">
        <v>0</v>
      </c>
      <c r="H23" s="13">
        <v>46112</v>
      </c>
      <c r="I23" s="13">
        <f t="shared" si="1"/>
        <v>46023</v>
      </c>
      <c r="J23" s="52">
        <v>40</v>
      </c>
      <c r="K23" s="13" t="str">
        <f t="shared" si="2"/>
        <v/>
      </c>
      <c r="L23" s="13" t="str">
        <f t="shared" si="5"/>
        <v/>
      </c>
      <c r="N23" s="4" t="str">
        <f t="shared" si="10"/>
        <v/>
      </c>
      <c r="O23" s="4" t="str">
        <f t="shared" si="10"/>
        <v/>
      </c>
      <c r="P23" s="4" t="str">
        <f t="shared" si="10"/>
        <v/>
      </c>
      <c r="Q23" s="4" t="str">
        <f t="shared" si="10"/>
        <v/>
      </c>
      <c r="R23" s="4" t="str">
        <f t="shared" si="10"/>
        <v/>
      </c>
      <c r="S23" s="4" t="str">
        <f t="shared" si="10"/>
        <v/>
      </c>
      <c r="T23" s="4" t="str">
        <f t="shared" si="10"/>
        <v/>
      </c>
      <c r="U23" s="4" t="str">
        <f t="shared" si="10"/>
        <v/>
      </c>
      <c r="V23" s="4" t="str">
        <f t="shared" si="10"/>
        <v/>
      </c>
      <c r="W23" s="4" t="str">
        <f t="shared" si="10"/>
        <v/>
      </c>
      <c r="X23" s="4" t="str">
        <f t="shared" si="6"/>
        <v/>
      </c>
      <c r="Y23" s="4" t="str">
        <f t="shared" si="8"/>
        <v/>
      </c>
      <c r="Z23" s="4" t="str">
        <f t="shared" si="8"/>
        <v/>
      </c>
      <c r="AA23" s="4" t="str">
        <f t="shared" si="8"/>
        <v/>
      </c>
      <c r="AB23" s="4" t="str">
        <f t="shared" si="8"/>
        <v/>
      </c>
      <c r="AC23" s="4">
        <f t="shared" si="8"/>
        <v>40</v>
      </c>
      <c r="AD23" s="4">
        <f t="shared" si="8"/>
        <v>40</v>
      </c>
      <c r="AE23" s="4">
        <f t="shared" si="8"/>
        <v>40</v>
      </c>
      <c r="AF23" s="4">
        <f t="shared" si="8"/>
        <v>40</v>
      </c>
      <c r="AG23" s="4">
        <f t="shared" si="8"/>
        <v>40</v>
      </c>
      <c r="AH23" s="4">
        <f t="shared" si="8"/>
        <v>40</v>
      </c>
      <c r="AI23" s="4">
        <f t="shared" si="8"/>
        <v>40</v>
      </c>
      <c r="AJ23" s="4">
        <f t="shared" si="8"/>
        <v>40</v>
      </c>
      <c r="AK23" s="4">
        <f t="shared" ref="Y23:AY32" si="11">IF(AND($K23&lt;=AK$2,$L23&gt;=AK$2),$G23,IF($I23&lt;=AK$2,$J23,""))</f>
        <v>40</v>
      </c>
      <c r="AL23" s="4">
        <f t="shared" si="11"/>
        <v>40</v>
      </c>
      <c r="AM23" s="4">
        <f t="shared" si="11"/>
        <v>40</v>
      </c>
      <c r="AN23" s="4">
        <f t="shared" si="11"/>
        <v>40</v>
      </c>
      <c r="AO23" s="4">
        <f t="shared" si="11"/>
        <v>40</v>
      </c>
      <c r="AP23" s="4">
        <f t="shared" si="11"/>
        <v>40</v>
      </c>
      <c r="AQ23" s="4">
        <f t="shared" si="11"/>
        <v>40</v>
      </c>
      <c r="AR23" s="4">
        <f t="shared" si="11"/>
        <v>40</v>
      </c>
      <c r="AS23" s="4">
        <f t="shared" si="11"/>
        <v>40</v>
      </c>
      <c r="AT23" s="4">
        <f t="shared" si="11"/>
        <v>40</v>
      </c>
      <c r="AU23" s="4">
        <f t="shared" si="11"/>
        <v>40</v>
      </c>
      <c r="AV23" s="4">
        <f t="shared" si="11"/>
        <v>40</v>
      </c>
      <c r="AW23" s="4">
        <f t="shared" si="11"/>
        <v>40</v>
      </c>
      <c r="AX23" s="4">
        <f t="shared" si="11"/>
        <v>40</v>
      </c>
      <c r="AY23" s="4">
        <f t="shared" si="11"/>
        <v>40</v>
      </c>
    </row>
    <row r="24" spans="2:51" x14ac:dyDescent="0.35">
      <c r="B24" t="str">
        <f>'T1 Injection'!B24</f>
        <v>Archaea_SWACO</v>
      </c>
      <c r="C24" s="13">
        <v>45200</v>
      </c>
      <c r="D24" s="13">
        <f t="shared" si="0"/>
        <v>45200</v>
      </c>
      <c r="E24" s="13"/>
      <c r="F24" s="13"/>
      <c r="G24" s="48">
        <v>0</v>
      </c>
      <c r="H24" s="13">
        <v>46112</v>
      </c>
      <c r="I24" s="13">
        <f t="shared" si="1"/>
        <v>46023</v>
      </c>
      <c r="J24" s="52">
        <v>40</v>
      </c>
      <c r="K24" s="13" t="str">
        <f t="shared" si="2"/>
        <v/>
      </c>
      <c r="L24" s="13" t="str">
        <f t="shared" si="5"/>
        <v/>
      </c>
      <c r="N24" s="4" t="str">
        <f t="shared" si="10"/>
        <v/>
      </c>
      <c r="O24" s="4" t="str">
        <f t="shared" si="10"/>
        <v/>
      </c>
      <c r="P24" s="4" t="str">
        <f t="shared" si="10"/>
        <v/>
      </c>
      <c r="Q24" s="4" t="str">
        <f t="shared" si="10"/>
        <v/>
      </c>
      <c r="R24" s="4" t="str">
        <f t="shared" si="10"/>
        <v/>
      </c>
      <c r="S24" s="4" t="str">
        <f t="shared" si="10"/>
        <v/>
      </c>
      <c r="T24" s="4" t="str">
        <f t="shared" si="10"/>
        <v/>
      </c>
      <c r="U24" s="4" t="str">
        <f t="shared" si="10"/>
        <v/>
      </c>
      <c r="V24" s="4" t="str">
        <f t="shared" si="10"/>
        <v/>
      </c>
      <c r="W24" s="4" t="str">
        <f t="shared" si="10"/>
        <v/>
      </c>
      <c r="X24" s="4" t="str">
        <f t="shared" si="6"/>
        <v/>
      </c>
      <c r="Y24" s="4" t="str">
        <f t="shared" si="11"/>
        <v/>
      </c>
      <c r="Z24" s="4" t="str">
        <f t="shared" si="11"/>
        <v/>
      </c>
      <c r="AA24" s="4" t="str">
        <f t="shared" si="11"/>
        <v/>
      </c>
      <c r="AB24" s="4" t="str">
        <f t="shared" si="11"/>
        <v/>
      </c>
      <c r="AC24" s="4">
        <f t="shared" si="11"/>
        <v>40</v>
      </c>
      <c r="AD24" s="4">
        <f t="shared" si="11"/>
        <v>40</v>
      </c>
      <c r="AE24" s="4">
        <f t="shared" si="11"/>
        <v>40</v>
      </c>
      <c r="AF24" s="4">
        <f t="shared" si="11"/>
        <v>40</v>
      </c>
      <c r="AG24" s="4">
        <f t="shared" si="11"/>
        <v>40</v>
      </c>
      <c r="AH24" s="4">
        <f t="shared" si="11"/>
        <v>40</v>
      </c>
      <c r="AI24" s="4">
        <f t="shared" si="11"/>
        <v>40</v>
      </c>
      <c r="AJ24" s="4">
        <f t="shared" si="11"/>
        <v>40</v>
      </c>
      <c r="AK24" s="4">
        <f t="shared" si="11"/>
        <v>40</v>
      </c>
      <c r="AL24" s="4">
        <f t="shared" si="11"/>
        <v>40</v>
      </c>
      <c r="AM24" s="4">
        <f t="shared" si="11"/>
        <v>40</v>
      </c>
      <c r="AN24" s="4">
        <f t="shared" si="11"/>
        <v>40</v>
      </c>
      <c r="AO24" s="4">
        <f t="shared" si="11"/>
        <v>40</v>
      </c>
      <c r="AP24" s="4">
        <f t="shared" si="11"/>
        <v>40</v>
      </c>
      <c r="AQ24" s="4">
        <f t="shared" si="11"/>
        <v>40</v>
      </c>
      <c r="AR24" s="4">
        <f t="shared" si="11"/>
        <v>40</v>
      </c>
      <c r="AS24" s="4">
        <f t="shared" si="11"/>
        <v>40</v>
      </c>
      <c r="AT24" s="4">
        <f t="shared" si="11"/>
        <v>40</v>
      </c>
      <c r="AU24" s="4">
        <f t="shared" si="11"/>
        <v>40</v>
      </c>
      <c r="AV24" s="4">
        <f t="shared" si="11"/>
        <v>40</v>
      </c>
      <c r="AW24" s="4">
        <f t="shared" si="11"/>
        <v>40</v>
      </c>
      <c r="AX24" s="4">
        <f t="shared" si="11"/>
        <v>40</v>
      </c>
      <c r="AY24" s="4">
        <f t="shared" si="11"/>
        <v>40</v>
      </c>
    </row>
    <row r="25" spans="2:51" x14ac:dyDescent="0.35">
      <c r="B25" t="str">
        <f>'T1 Injection'!B25</f>
        <v>Archaea_MEDORA</v>
      </c>
      <c r="C25" s="13">
        <v>45490</v>
      </c>
      <c r="D25" s="13">
        <f t="shared" si="0"/>
        <v>45474</v>
      </c>
      <c r="E25" s="13"/>
      <c r="F25" s="13"/>
      <c r="G25" s="48">
        <v>0</v>
      </c>
      <c r="H25" s="13">
        <v>46585</v>
      </c>
      <c r="I25" s="13">
        <f t="shared" si="1"/>
        <v>46569</v>
      </c>
      <c r="J25" s="52">
        <v>40</v>
      </c>
      <c r="K25" s="13" t="str">
        <f t="shared" si="2"/>
        <v/>
      </c>
      <c r="L25" s="13" t="str">
        <f t="shared" si="5"/>
        <v/>
      </c>
      <c r="N25" s="4" t="str">
        <f t="shared" si="10"/>
        <v/>
      </c>
      <c r="O25" s="4" t="str">
        <f t="shared" si="10"/>
        <v/>
      </c>
      <c r="P25" s="4" t="str">
        <f t="shared" si="10"/>
        <v/>
      </c>
      <c r="Q25" s="4" t="str">
        <f t="shared" si="10"/>
        <v/>
      </c>
      <c r="R25" s="4" t="str">
        <f t="shared" si="10"/>
        <v/>
      </c>
      <c r="S25" s="4" t="str">
        <f t="shared" si="10"/>
        <v/>
      </c>
      <c r="T25" s="4" t="str">
        <f t="shared" si="10"/>
        <v/>
      </c>
      <c r="U25" s="4" t="str">
        <f t="shared" si="10"/>
        <v/>
      </c>
      <c r="V25" s="4" t="str">
        <f t="shared" si="10"/>
        <v/>
      </c>
      <c r="W25" s="4" t="str">
        <f t="shared" si="10"/>
        <v/>
      </c>
      <c r="X25" s="4" t="str">
        <f t="shared" si="6"/>
        <v/>
      </c>
      <c r="Y25" s="4" t="str">
        <f t="shared" si="11"/>
        <v/>
      </c>
      <c r="Z25" s="4" t="str">
        <f t="shared" si="11"/>
        <v/>
      </c>
      <c r="AA25" s="4" t="str">
        <f t="shared" si="11"/>
        <v/>
      </c>
      <c r="AB25" s="4" t="str">
        <f t="shared" si="11"/>
        <v/>
      </c>
      <c r="AC25" s="4" t="str">
        <f t="shared" si="11"/>
        <v/>
      </c>
      <c r="AD25" s="4" t="str">
        <f t="shared" si="11"/>
        <v/>
      </c>
      <c r="AE25" s="4" t="str">
        <f t="shared" si="11"/>
        <v/>
      </c>
      <c r="AF25" s="4" t="str">
        <f t="shared" si="11"/>
        <v/>
      </c>
      <c r="AG25" s="4" t="str">
        <f t="shared" si="11"/>
        <v/>
      </c>
      <c r="AH25" s="4" t="str">
        <f t="shared" si="11"/>
        <v/>
      </c>
      <c r="AI25" s="4">
        <f t="shared" si="11"/>
        <v>40</v>
      </c>
      <c r="AJ25" s="4">
        <f t="shared" si="11"/>
        <v>40</v>
      </c>
      <c r="AK25" s="4">
        <f t="shared" si="11"/>
        <v>40</v>
      </c>
      <c r="AL25" s="4">
        <f t="shared" si="11"/>
        <v>40</v>
      </c>
      <c r="AM25" s="4">
        <f t="shared" si="11"/>
        <v>40</v>
      </c>
      <c r="AN25" s="4">
        <f t="shared" si="11"/>
        <v>40</v>
      </c>
      <c r="AO25" s="4">
        <f t="shared" si="11"/>
        <v>40</v>
      </c>
      <c r="AP25" s="4">
        <f t="shared" si="11"/>
        <v>40</v>
      </c>
      <c r="AQ25" s="4">
        <f t="shared" si="11"/>
        <v>40</v>
      </c>
      <c r="AR25" s="4">
        <f t="shared" si="11"/>
        <v>40</v>
      </c>
      <c r="AS25" s="4">
        <f t="shared" si="11"/>
        <v>40</v>
      </c>
      <c r="AT25" s="4">
        <f t="shared" si="11"/>
        <v>40</v>
      </c>
      <c r="AU25" s="4">
        <f t="shared" si="11"/>
        <v>40</v>
      </c>
      <c r="AV25" s="4">
        <f t="shared" si="11"/>
        <v>40</v>
      </c>
      <c r="AW25" s="4">
        <f t="shared" si="11"/>
        <v>40</v>
      </c>
      <c r="AX25" s="4">
        <f t="shared" si="11"/>
        <v>40</v>
      </c>
      <c r="AY25" s="4">
        <f t="shared" si="11"/>
        <v>40</v>
      </c>
    </row>
    <row r="26" spans="2:51" x14ac:dyDescent="0.35">
      <c r="B26" t="str">
        <f>'T1 Injection'!B26</f>
        <v>Archaea_Montgomery</v>
      </c>
      <c r="C26" s="13">
        <v>45490</v>
      </c>
      <c r="D26" s="13">
        <f t="shared" si="0"/>
        <v>45474</v>
      </c>
      <c r="E26" s="13"/>
      <c r="F26" s="13"/>
      <c r="G26" s="48">
        <v>0</v>
      </c>
      <c r="H26" s="13">
        <v>46585</v>
      </c>
      <c r="I26" s="13">
        <f t="shared" si="1"/>
        <v>46569</v>
      </c>
      <c r="J26" s="52">
        <v>40</v>
      </c>
      <c r="K26" s="13" t="str">
        <f t="shared" si="2"/>
        <v/>
      </c>
      <c r="L26" s="13" t="str">
        <f t="shared" si="5"/>
        <v/>
      </c>
      <c r="N26" s="4" t="str">
        <f t="shared" si="10"/>
        <v/>
      </c>
      <c r="O26" s="4" t="str">
        <f t="shared" si="10"/>
        <v/>
      </c>
      <c r="P26" s="4" t="str">
        <f t="shared" si="10"/>
        <v/>
      </c>
      <c r="Q26" s="4" t="str">
        <f t="shared" si="10"/>
        <v/>
      </c>
      <c r="R26" s="4" t="str">
        <f t="shared" si="10"/>
        <v/>
      </c>
      <c r="S26" s="4" t="str">
        <f t="shared" si="10"/>
        <v/>
      </c>
      <c r="T26" s="4" t="str">
        <f t="shared" si="10"/>
        <v/>
      </c>
      <c r="U26" s="4" t="str">
        <f t="shared" si="10"/>
        <v/>
      </c>
      <c r="V26" s="4" t="str">
        <f t="shared" si="10"/>
        <v/>
      </c>
      <c r="W26" s="4" t="str">
        <f t="shared" si="10"/>
        <v/>
      </c>
      <c r="X26" s="4" t="str">
        <f t="shared" si="6"/>
        <v/>
      </c>
      <c r="Y26" s="4" t="str">
        <f t="shared" si="11"/>
        <v/>
      </c>
      <c r="Z26" s="4" t="str">
        <f t="shared" si="11"/>
        <v/>
      </c>
      <c r="AA26" s="4" t="str">
        <f t="shared" si="11"/>
        <v/>
      </c>
      <c r="AB26" s="4" t="str">
        <f t="shared" si="11"/>
        <v/>
      </c>
      <c r="AC26" s="4" t="str">
        <f t="shared" si="11"/>
        <v/>
      </c>
      <c r="AD26" s="4" t="str">
        <f t="shared" si="11"/>
        <v/>
      </c>
      <c r="AE26" s="4" t="str">
        <f t="shared" si="11"/>
        <v/>
      </c>
      <c r="AF26" s="4" t="str">
        <f t="shared" si="11"/>
        <v/>
      </c>
      <c r="AG26" s="4" t="str">
        <f t="shared" si="11"/>
        <v/>
      </c>
      <c r="AH26" s="4" t="str">
        <f t="shared" si="11"/>
        <v/>
      </c>
      <c r="AI26" s="4">
        <f t="shared" si="11"/>
        <v>40</v>
      </c>
      <c r="AJ26" s="4">
        <f t="shared" si="11"/>
        <v>40</v>
      </c>
      <c r="AK26" s="4">
        <f t="shared" si="11"/>
        <v>40</v>
      </c>
      <c r="AL26" s="4">
        <f t="shared" si="11"/>
        <v>40</v>
      </c>
      <c r="AM26" s="4">
        <f t="shared" si="11"/>
        <v>40</v>
      </c>
      <c r="AN26" s="4">
        <f t="shared" si="11"/>
        <v>40</v>
      </c>
      <c r="AO26" s="4">
        <f t="shared" si="11"/>
        <v>40</v>
      </c>
      <c r="AP26" s="4">
        <f t="shared" si="11"/>
        <v>40</v>
      </c>
      <c r="AQ26" s="4">
        <f t="shared" si="11"/>
        <v>40</v>
      </c>
      <c r="AR26" s="4">
        <f t="shared" si="11"/>
        <v>40</v>
      </c>
      <c r="AS26" s="4">
        <f t="shared" si="11"/>
        <v>40</v>
      </c>
      <c r="AT26" s="4">
        <f t="shared" si="11"/>
        <v>40</v>
      </c>
      <c r="AU26" s="4">
        <f t="shared" si="11"/>
        <v>40</v>
      </c>
      <c r="AV26" s="4">
        <f t="shared" si="11"/>
        <v>40</v>
      </c>
      <c r="AW26" s="4">
        <f t="shared" si="11"/>
        <v>40</v>
      </c>
      <c r="AX26" s="4">
        <f t="shared" si="11"/>
        <v>40</v>
      </c>
      <c r="AY26" s="4">
        <f t="shared" si="11"/>
        <v>40</v>
      </c>
    </row>
    <row r="27" spans="2:51" x14ac:dyDescent="0.35">
      <c r="B27" t="str">
        <f>'T1 Injection'!B27</f>
        <v>Archaea_Bethlehem</v>
      </c>
      <c r="C27" s="13">
        <v>45597</v>
      </c>
      <c r="D27" s="13">
        <f t="shared" si="0"/>
        <v>45566</v>
      </c>
      <c r="E27" s="13">
        <v>45702</v>
      </c>
      <c r="F27" s="13">
        <v>46752</v>
      </c>
      <c r="G27" s="48">
        <v>35</v>
      </c>
      <c r="H27" s="13">
        <v>46692</v>
      </c>
      <c r="I27" s="13">
        <f t="shared" si="1"/>
        <v>46661</v>
      </c>
      <c r="J27" s="52">
        <v>40</v>
      </c>
      <c r="K27" s="13">
        <f t="shared" si="2"/>
        <v>45566</v>
      </c>
      <c r="L27" s="13">
        <f t="shared" si="5"/>
        <v>46661</v>
      </c>
      <c r="N27" s="4" t="str">
        <f t="shared" si="10"/>
        <v/>
      </c>
      <c r="O27" s="4" t="str">
        <f t="shared" si="10"/>
        <v/>
      </c>
      <c r="P27" s="4" t="str">
        <f t="shared" si="10"/>
        <v/>
      </c>
      <c r="Q27" s="4" t="str">
        <f t="shared" si="10"/>
        <v/>
      </c>
      <c r="R27" s="4" t="str">
        <f t="shared" si="10"/>
        <v/>
      </c>
      <c r="S27" s="4" t="str">
        <f t="shared" si="10"/>
        <v/>
      </c>
      <c r="T27" s="4" t="str">
        <f t="shared" si="10"/>
        <v/>
      </c>
      <c r="U27" s="4" t="str">
        <f t="shared" si="10"/>
        <v/>
      </c>
      <c r="V27" s="4" t="str">
        <f t="shared" si="10"/>
        <v/>
      </c>
      <c r="W27" s="4" t="str">
        <f t="shared" si="10"/>
        <v/>
      </c>
      <c r="X27" s="4">
        <f t="shared" si="6"/>
        <v>35</v>
      </c>
      <c r="Y27" s="4">
        <f t="shared" si="11"/>
        <v>35</v>
      </c>
      <c r="Z27" s="4">
        <f t="shared" si="11"/>
        <v>35</v>
      </c>
      <c r="AA27" s="4">
        <f t="shared" si="11"/>
        <v>35</v>
      </c>
      <c r="AB27" s="4">
        <f t="shared" si="11"/>
        <v>35</v>
      </c>
      <c r="AC27" s="4">
        <f t="shared" si="11"/>
        <v>35</v>
      </c>
      <c r="AD27" s="4">
        <f t="shared" si="11"/>
        <v>35</v>
      </c>
      <c r="AE27" s="4">
        <f t="shared" si="11"/>
        <v>35</v>
      </c>
      <c r="AF27" s="4">
        <f t="shared" si="11"/>
        <v>35</v>
      </c>
      <c r="AG27" s="4">
        <f t="shared" si="11"/>
        <v>35</v>
      </c>
      <c r="AH27" s="4">
        <f t="shared" si="11"/>
        <v>35</v>
      </c>
      <c r="AI27" s="4">
        <f t="shared" si="11"/>
        <v>35</v>
      </c>
      <c r="AJ27" s="4">
        <f t="shared" si="11"/>
        <v>35</v>
      </c>
      <c r="AK27" s="4">
        <f t="shared" si="11"/>
        <v>40</v>
      </c>
      <c r="AL27" s="4">
        <f t="shared" si="11"/>
        <v>40</v>
      </c>
      <c r="AM27" s="4">
        <f t="shared" si="11"/>
        <v>40</v>
      </c>
      <c r="AN27" s="4">
        <f t="shared" si="11"/>
        <v>40</v>
      </c>
      <c r="AO27" s="4">
        <f t="shared" si="11"/>
        <v>40</v>
      </c>
      <c r="AP27" s="4">
        <f t="shared" si="11"/>
        <v>40</v>
      </c>
      <c r="AQ27" s="4">
        <f t="shared" si="11"/>
        <v>40</v>
      </c>
      <c r="AR27" s="4">
        <f t="shared" si="11"/>
        <v>40</v>
      </c>
      <c r="AS27" s="4">
        <f t="shared" si="11"/>
        <v>40</v>
      </c>
      <c r="AT27" s="4">
        <f t="shared" si="11"/>
        <v>40</v>
      </c>
      <c r="AU27" s="4">
        <f t="shared" si="11"/>
        <v>40</v>
      </c>
      <c r="AV27" s="4">
        <f t="shared" si="11"/>
        <v>40</v>
      </c>
      <c r="AW27" s="4">
        <f t="shared" si="11"/>
        <v>40</v>
      </c>
      <c r="AX27" s="4">
        <f t="shared" si="11"/>
        <v>40</v>
      </c>
      <c r="AY27" s="4">
        <f t="shared" si="11"/>
        <v>40</v>
      </c>
    </row>
    <row r="28" spans="2:51" x14ac:dyDescent="0.35">
      <c r="B28" t="str">
        <f>'T1 Injection'!B28</f>
        <v>Archaea_Commonwealth (CES)</v>
      </c>
      <c r="C28" s="13">
        <v>45566</v>
      </c>
      <c r="D28" s="13">
        <f t="shared" si="0"/>
        <v>45566</v>
      </c>
      <c r="E28" s="13">
        <v>45729</v>
      </c>
      <c r="F28" s="13">
        <v>46752</v>
      </c>
      <c r="G28" s="48">
        <v>35</v>
      </c>
      <c r="H28" s="13">
        <v>46661</v>
      </c>
      <c r="I28" s="13">
        <f t="shared" si="1"/>
        <v>46661</v>
      </c>
      <c r="J28" s="52">
        <v>40</v>
      </c>
      <c r="K28" s="13">
        <f t="shared" si="2"/>
        <v>45566</v>
      </c>
      <c r="L28" s="13">
        <f t="shared" si="5"/>
        <v>46661</v>
      </c>
      <c r="N28" s="4" t="str">
        <f t="shared" si="10"/>
        <v/>
      </c>
      <c r="O28" s="4" t="str">
        <f t="shared" si="10"/>
        <v/>
      </c>
      <c r="P28" s="4" t="str">
        <f t="shared" si="10"/>
        <v/>
      </c>
      <c r="Q28" s="4" t="str">
        <f t="shared" si="10"/>
        <v/>
      </c>
      <c r="R28" s="4" t="str">
        <f t="shared" si="10"/>
        <v/>
      </c>
      <c r="S28" s="4" t="str">
        <f t="shared" si="10"/>
        <v/>
      </c>
      <c r="T28" s="4" t="str">
        <f t="shared" si="10"/>
        <v/>
      </c>
      <c r="U28" s="4" t="str">
        <f t="shared" si="10"/>
        <v/>
      </c>
      <c r="V28" s="4" t="str">
        <f t="shared" si="10"/>
        <v/>
      </c>
      <c r="W28" s="4" t="str">
        <f t="shared" si="10"/>
        <v/>
      </c>
      <c r="X28" s="4">
        <f t="shared" si="6"/>
        <v>35</v>
      </c>
      <c r="Y28" s="4">
        <f t="shared" si="11"/>
        <v>35</v>
      </c>
      <c r="Z28" s="4">
        <f t="shared" si="11"/>
        <v>35</v>
      </c>
      <c r="AA28" s="4">
        <f t="shared" si="11"/>
        <v>35</v>
      </c>
      <c r="AB28" s="4">
        <f t="shared" si="11"/>
        <v>35</v>
      </c>
      <c r="AC28" s="4">
        <f t="shared" si="11"/>
        <v>35</v>
      </c>
      <c r="AD28" s="4">
        <f t="shared" si="11"/>
        <v>35</v>
      </c>
      <c r="AE28" s="4">
        <f t="shared" si="11"/>
        <v>35</v>
      </c>
      <c r="AF28" s="4">
        <f t="shared" si="11"/>
        <v>35</v>
      </c>
      <c r="AG28" s="4">
        <f t="shared" si="11"/>
        <v>35</v>
      </c>
      <c r="AH28" s="4">
        <f t="shared" si="11"/>
        <v>35</v>
      </c>
      <c r="AI28" s="4">
        <f t="shared" si="11"/>
        <v>35</v>
      </c>
      <c r="AJ28" s="4">
        <f t="shared" si="11"/>
        <v>35</v>
      </c>
      <c r="AK28" s="4">
        <f t="shared" si="11"/>
        <v>40</v>
      </c>
      <c r="AL28" s="4">
        <f t="shared" si="11"/>
        <v>40</v>
      </c>
      <c r="AM28" s="4">
        <f t="shared" si="11"/>
        <v>40</v>
      </c>
      <c r="AN28" s="4">
        <f t="shared" si="11"/>
        <v>40</v>
      </c>
      <c r="AO28" s="4">
        <f t="shared" si="11"/>
        <v>40</v>
      </c>
      <c r="AP28" s="4">
        <f t="shared" si="11"/>
        <v>40</v>
      </c>
      <c r="AQ28" s="4">
        <f t="shared" si="11"/>
        <v>40</v>
      </c>
      <c r="AR28" s="4">
        <f t="shared" si="11"/>
        <v>40</v>
      </c>
      <c r="AS28" s="4">
        <f t="shared" si="11"/>
        <v>40</v>
      </c>
      <c r="AT28" s="4">
        <f t="shared" si="11"/>
        <v>40</v>
      </c>
      <c r="AU28" s="4">
        <f t="shared" si="11"/>
        <v>40</v>
      </c>
      <c r="AV28" s="4">
        <f t="shared" si="11"/>
        <v>40</v>
      </c>
      <c r="AW28" s="4">
        <f t="shared" si="11"/>
        <v>40</v>
      </c>
      <c r="AX28" s="4">
        <f t="shared" si="11"/>
        <v>40</v>
      </c>
      <c r="AY28" s="4">
        <f t="shared" si="11"/>
        <v>40</v>
      </c>
    </row>
    <row r="29" spans="2:51" x14ac:dyDescent="0.35">
      <c r="B29" t="str">
        <f>'T1 Injection'!B29</f>
        <v>TC_TN</v>
      </c>
      <c r="C29" s="13">
        <v>46112</v>
      </c>
      <c r="D29" s="13">
        <f t="shared" si="0"/>
        <v>46023</v>
      </c>
      <c r="E29" s="13">
        <v>46295</v>
      </c>
      <c r="F29" s="13">
        <v>47118</v>
      </c>
      <c r="G29" s="48">
        <v>35</v>
      </c>
      <c r="H29" s="13">
        <v>47208</v>
      </c>
      <c r="I29" s="13">
        <f t="shared" si="1"/>
        <v>47119</v>
      </c>
      <c r="J29" s="52">
        <v>20</v>
      </c>
      <c r="K29" s="13">
        <f t="shared" si="2"/>
        <v>46113</v>
      </c>
      <c r="L29" s="13">
        <f t="shared" si="5"/>
        <v>47027</v>
      </c>
      <c r="N29" s="4" t="str">
        <f t="shared" si="10"/>
        <v/>
      </c>
      <c r="O29" s="4" t="str">
        <f t="shared" si="10"/>
        <v/>
      </c>
      <c r="P29" s="4" t="str">
        <f t="shared" si="10"/>
        <v/>
      </c>
      <c r="Q29" s="4" t="str">
        <f t="shared" si="10"/>
        <v/>
      </c>
      <c r="R29" s="4" t="str">
        <f t="shared" si="10"/>
        <v/>
      </c>
      <c r="S29" s="4" t="str">
        <f t="shared" si="10"/>
        <v/>
      </c>
      <c r="T29" s="4" t="str">
        <f t="shared" si="10"/>
        <v/>
      </c>
      <c r="U29" s="4" t="str">
        <f t="shared" si="10"/>
        <v/>
      </c>
      <c r="V29" s="4" t="str">
        <f t="shared" si="10"/>
        <v/>
      </c>
      <c r="W29" s="4" t="str">
        <f t="shared" si="10"/>
        <v/>
      </c>
      <c r="X29" s="4" t="str">
        <f t="shared" si="6"/>
        <v/>
      </c>
      <c r="Y29" s="4" t="str">
        <f t="shared" si="11"/>
        <v/>
      </c>
      <c r="Z29" s="4" t="str">
        <f t="shared" si="11"/>
        <v/>
      </c>
      <c r="AA29" s="4" t="str">
        <f t="shared" si="11"/>
        <v/>
      </c>
      <c r="AB29" s="4" t="str">
        <f t="shared" si="11"/>
        <v/>
      </c>
      <c r="AC29" s="4" t="str">
        <f t="shared" si="11"/>
        <v/>
      </c>
      <c r="AD29" s="4">
        <f t="shared" si="11"/>
        <v>35</v>
      </c>
      <c r="AE29" s="4">
        <f t="shared" si="11"/>
        <v>35</v>
      </c>
      <c r="AF29" s="4">
        <f t="shared" si="11"/>
        <v>35</v>
      </c>
      <c r="AG29" s="4">
        <f t="shared" si="11"/>
        <v>35</v>
      </c>
      <c r="AH29" s="4">
        <f t="shared" si="11"/>
        <v>35</v>
      </c>
      <c r="AI29" s="4">
        <f t="shared" si="11"/>
        <v>35</v>
      </c>
      <c r="AJ29" s="4">
        <f t="shared" si="11"/>
        <v>35</v>
      </c>
      <c r="AK29" s="4">
        <f t="shared" si="11"/>
        <v>35</v>
      </c>
      <c r="AL29" s="4">
        <f t="shared" si="11"/>
        <v>35</v>
      </c>
      <c r="AM29" s="4">
        <f t="shared" si="11"/>
        <v>35</v>
      </c>
      <c r="AN29" s="4">
        <f t="shared" si="11"/>
        <v>35</v>
      </c>
      <c r="AO29" s="4">
        <f t="shared" si="11"/>
        <v>20</v>
      </c>
      <c r="AP29" s="4">
        <f t="shared" si="11"/>
        <v>20</v>
      </c>
      <c r="AQ29" s="4">
        <f t="shared" si="11"/>
        <v>20</v>
      </c>
      <c r="AR29" s="4">
        <f t="shared" si="11"/>
        <v>20</v>
      </c>
      <c r="AS29" s="4">
        <f t="shared" si="11"/>
        <v>20</v>
      </c>
      <c r="AT29" s="4">
        <f t="shared" si="11"/>
        <v>20</v>
      </c>
      <c r="AU29" s="4">
        <f t="shared" si="11"/>
        <v>20</v>
      </c>
      <c r="AV29" s="4">
        <f t="shared" si="11"/>
        <v>20</v>
      </c>
      <c r="AW29" s="4">
        <f t="shared" si="11"/>
        <v>20</v>
      </c>
      <c r="AX29" s="4">
        <f t="shared" si="11"/>
        <v>20</v>
      </c>
      <c r="AY29" s="4">
        <f t="shared" si="11"/>
        <v>20</v>
      </c>
    </row>
    <row r="30" spans="2:51" x14ac:dyDescent="0.35">
      <c r="B30" t="str">
        <f>'T1 Injection'!B30</f>
        <v>Limestone RNG Facility</v>
      </c>
      <c r="C30" s="13">
        <v>45658</v>
      </c>
      <c r="D30" s="13">
        <f t="shared" si="0"/>
        <v>45658</v>
      </c>
      <c r="E30" s="13"/>
      <c r="F30" s="13"/>
      <c r="G30" s="48">
        <v>0</v>
      </c>
      <c r="H30" s="13">
        <v>46753</v>
      </c>
      <c r="I30" s="13">
        <f t="shared" si="1"/>
        <v>46753</v>
      </c>
      <c r="J30" s="52">
        <v>40</v>
      </c>
      <c r="K30" s="13" t="str">
        <f t="shared" si="2"/>
        <v/>
      </c>
      <c r="L30" s="13" t="str">
        <f t="shared" si="5"/>
        <v/>
      </c>
      <c r="N30" s="4" t="str">
        <f t="shared" si="10"/>
        <v/>
      </c>
      <c r="O30" s="4" t="str">
        <f t="shared" si="10"/>
        <v/>
      </c>
      <c r="P30" s="4" t="str">
        <f t="shared" si="10"/>
        <v/>
      </c>
      <c r="Q30" s="4" t="str">
        <f t="shared" si="10"/>
        <v/>
      </c>
      <c r="R30" s="4" t="str">
        <f t="shared" si="10"/>
        <v/>
      </c>
      <c r="S30" s="4" t="str">
        <f t="shared" si="10"/>
        <v/>
      </c>
      <c r="T30" s="4" t="str">
        <f t="shared" si="10"/>
        <v/>
      </c>
      <c r="U30" s="4" t="str">
        <f t="shared" si="10"/>
        <v/>
      </c>
      <c r="V30" s="4" t="str">
        <f t="shared" si="10"/>
        <v/>
      </c>
      <c r="W30" s="4" t="str">
        <f t="shared" si="10"/>
        <v/>
      </c>
      <c r="X30" s="4" t="str">
        <f t="shared" si="6"/>
        <v/>
      </c>
      <c r="Y30" s="4" t="str">
        <f t="shared" si="11"/>
        <v/>
      </c>
      <c r="Z30" s="4" t="str">
        <f t="shared" si="11"/>
        <v/>
      </c>
      <c r="AA30" s="4" t="str">
        <f t="shared" si="11"/>
        <v/>
      </c>
      <c r="AB30" s="4" t="str">
        <f t="shared" si="11"/>
        <v/>
      </c>
      <c r="AC30" s="4" t="str">
        <f t="shared" si="11"/>
        <v/>
      </c>
      <c r="AD30" s="4" t="str">
        <f t="shared" si="11"/>
        <v/>
      </c>
      <c r="AE30" s="4" t="str">
        <f t="shared" si="11"/>
        <v/>
      </c>
      <c r="AF30" s="4" t="str">
        <f t="shared" si="11"/>
        <v/>
      </c>
      <c r="AG30" s="4" t="str">
        <f t="shared" si="11"/>
        <v/>
      </c>
      <c r="AH30" s="4" t="str">
        <f t="shared" si="11"/>
        <v/>
      </c>
      <c r="AI30" s="4" t="str">
        <f t="shared" si="11"/>
        <v/>
      </c>
      <c r="AJ30" s="4" t="str">
        <f t="shared" si="11"/>
        <v/>
      </c>
      <c r="AK30" s="4">
        <f t="shared" si="11"/>
        <v>40</v>
      </c>
      <c r="AL30" s="4">
        <f t="shared" si="11"/>
        <v>40</v>
      </c>
      <c r="AM30" s="4">
        <f t="shared" si="11"/>
        <v>40</v>
      </c>
      <c r="AN30" s="4">
        <f t="shared" si="11"/>
        <v>40</v>
      </c>
      <c r="AO30" s="4">
        <f t="shared" si="11"/>
        <v>40</v>
      </c>
      <c r="AP30" s="4">
        <f t="shared" si="11"/>
        <v>40</v>
      </c>
      <c r="AQ30" s="4">
        <f t="shared" si="11"/>
        <v>40</v>
      </c>
      <c r="AR30" s="4">
        <f t="shared" si="11"/>
        <v>40</v>
      </c>
      <c r="AS30" s="4">
        <f t="shared" si="11"/>
        <v>40</v>
      </c>
      <c r="AT30" s="4">
        <f t="shared" si="11"/>
        <v>40</v>
      </c>
      <c r="AU30" s="4">
        <f t="shared" si="11"/>
        <v>40</v>
      </c>
      <c r="AV30" s="4">
        <f t="shared" si="11"/>
        <v>40</v>
      </c>
      <c r="AW30" s="4">
        <f t="shared" si="11"/>
        <v>40</v>
      </c>
      <c r="AX30" s="4">
        <f t="shared" si="11"/>
        <v>40</v>
      </c>
      <c r="AY30" s="4">
        <f t="shared" si="11"/>
        <v>40</v>
      </c>
    </row>
    <row r="31" spans="2:51" x14ac:dyDescent="0.35">
      <c r="B31" t="str">
        <f>'T1 Injection'!B31</f>
        <v>Lorain RNG Facility</v>
      </c>
      <c r="C31" s="13">
        <v>45658</v>
      </c>
      <c r="D31" s="13">
        <f t="shared" si="0"/>
        <v>45658</v>
      </c>
      <c r="E31" s="13"/>
      <c r="F31" s="13"/>
      <c r="G31" s="48">
        <v>0</v>
      </c>
      <c r="H31" s="13">
        <v>46753</v>
      </c>
      <c r="I31" s="13">
        <f t="shared" si="1"/>
        <v>46753</v>
      </c>
      <c r="J31" s="52">
        <v>40</v>
      </c>
      <c r="K31" s="13" t="str">
        <f t="shared" si="2"/>
        <v/>
      </c>
      <c r="L31" s="13" t="str">
        <f t="shared" si="5"/>
        <v/>
      </c>
      <c r="N31" s="4" t="str">
        <f t="shared" si="10"/>
        <v/>
      </c>
      <c r="O31" s="4" t="str">
        <f t="shared" si="10"/>
        <v/>
      </c>
      <c r="P31" s="4" t="str">
        <f t="shared" si="10"/>
        <v/>
      </c>
      <c r="Q31" s="4" t="str">
        <f t="shared" si="10"/>
        <v/>
      </c>
      <c r="R31" s="4" t="str">
        <f t="shared" si="10"/>
        <v/>
      </c>
      <c r="S31" s="4" t="str">
        <f t="shared" si="10"/>
        <v/>
      </c>
      <c r="T31" s="4" t="str">
        <f t="shared" si="10"/>
        <v/>
      </c>
      <c r="U31" s="4" t="str">
        <f t="shared" si="10"/>
        <v/>
      </c>
      <c r="V31" s="4" t="str">
        <f t="shared" si="10"/>
        <v/>
      </c>
      <c r="W31" s="4" t="str">
        <f t="shared" si="10"/>
        <v/>
      </c>
      <c r="X31" s="4" t="str">
        <f t="shared" si="6"/>
        <v/>
      </c>
      <c r="Y31" s="4" t="str">
        <f t="shared" si="11"/>
        <v/>
      </c>
      <c r="Z31" s="4" t="str">
        <f t="shared" si="11"/>
        <v/>
      </c>
      <c r="AA31" s="4" t="str">
        <f t="shared" si="11"/>
        <v/>
      </c>
      <c r="AB31" s="4" t="str">
        <f t="shared" si="11"/>
        <v/>
      </c>
      <c r="AC31" s="4" t="str">
        <f t="shared" si="11"/>
        <v/>
      </c>
      <c r="AD31" s="4" t="str">
        <f t="shared" si="11"/>
        <v/>
      </c>
      <c r="AE31" s="4" t="str">
        <f t="shared" si="11"/>
        <v/>
      </c>
      <c r="AF31" s="4" t="str">
        <f t="shared" si="11"/>
        <v/>
      </c>
      <c r="AG31" s="4" t="str">
        <f t="shared" si="11"/>
        <v/>
      </c>
      <c r="AH31" s="4" t="str">
        <f t="shared" si="11"/>
        <v/>
      </c>
      <c r="AI31" s="4" t="str">
        <f t="shared" si="11"/>
        <v/>
      </c>
      <c r="AJ31" s="4" t="str">
        <f t="shared" si="11"/>
        <v/>
      </c>
      <c r="AK31" s="4">
        <f t="shared" si="11"/>
        <v>40</v>
      </c>
      <c r="AL31" s="4">
        <f t="shared" si="11"/>
        <v>40</v>
      </c>
      <c r="AM31" s="4">
        <f t="shared" si="11"/>
        <v>40</v>
      </c>
      <c r="AN31" s="4">
        <f t="shared" si="11"/>
        <v>40</v>
      </c>
      <c r="AO31" s="4">
        <f t="shared" si="11"/>
        <v>40</v>
      </c>
      <c r="AP31" s="4">
        <f t="shared" si="11"/>
        <v>40</v>
      </c>
      <c r="AQ31" s="4">
        <f t="shared" si="11"/>
        <v>40</v>
      </c>
      <c r="AR31" s="4">
        <f t="shared" si="11"/>
        <v>40</v>
      </c>
      <c r="AS31" s="4">
        <f t="shared" si="11"/>
        <v>40</v>
      </c>
      <c r="AT31" s="4">
        <f t="shared" si="11"/>
        <v>40</v>
      </c>
      <c r="AU31" s="4">
        <f t="shared" si="11"/>
        <v>40</v>
      </c>
      <c r="AV31" s="4">
        <f t="shared" si="11"/>
        <v>40</v>
      </c>
      <c r="AW31" s="4">
        <f t="shared" si="11"/>
        <v>40</v>
      </c>
      <c r="AX31" s="4">
        <f t="shared" si="11"/>
        <v>40</v>
      </c>
      <c r="AY31" s="4">
        <f t="shared" si="11"/>
        <v>40</v>
      </c>
    </row>
    <row r="32" spans="2:51" x14ac:dyDescent="0.35">
      <c r="B32" t="str">
        <f>'T1 Injection'!B32</f>
        <v>WM_Sainte-Sophie</v>
      </c>
      <c r="C32" s="13">
        <v>46023</v>
      </c>
      <c r="D32" s="13">
        <f t="shared" si="0"/>
        <v>46023</v>
      </c>
      <c r="E32" s="13">
        <v>46204</v>
      </c>
      <c r="F32" s="13">
        <v>47118</v>
      </c>
      <c r="G32" s="48">
        <v>35</v>
      </c>
      <c r="H32" s="13">
        <v>47119</v>
      </c>
      <c r="I32" s="13">
        <f t="shared" si="1"/>
        <v>47119</v>
      </c>
      <c r="J32" s="52">
        <v>20</v>
      </c>
      <c r="K32" s="13">
        <f t="shared" si="2"/>
        <v>46113</v>
      </c>
      <c r="L32" s="13">
        <f t="shared" si="5"/>
        <v>47027</v>
      </c>
      <c r="N32" s="4" t="str">
        <f t="shared" si="10"/>
        <v/>
      </c>
      <c r="O32" s="4" t="str">
        <f t="shared" si="10"/>
        <v/>
      </c>
      <c r="P32" s="4" t="str">
        <f t="shared" si="10"/>
        <v/>
      </c>
      <c r="Q32" s="4" t="str">
        <f t="shared" si="10"/>
        <v/>
      </c>
      <c r="R32" s="4" t="str">
        <f t="shared" si="10"/>
        <v/>
      </c>
      <c r="S32" s="4" t="str">
        <f t="shared" si="10"/>
        <v/>
      </c>
      <c r="T32" s="4" t="str">
        <f t="shared" si="10"/>
        <v/>
      </c>
      <c r="U32" s="4" t="str">
        <f t="shared" si="10"/>
        <v/>
      </c>
      <c r="V32" s="4" t="str">
        <f t="shared" si="10"/>
        <v/>
      </c>
      <c r="W32" s="4" t="str">
        <f t="shared" si="10"/>
        <v/>
      </c>
      <c r="X32" s="4" t="str">
        <f t="shared" si="6"/>
        <v/>
      </c>
      <c r="Y32" s="4" t="str">
        <f t="shared" si="11"/>
        <v/>
      </c>
      <c r="Z32" s="4" t="str">
        <f t="shared" si="11"/>
        <v/>
      </c>
      <c r="AA32" s="4" t="str">
        <f t="shared" si="11"/>
        <v/>
      </c>
      <c r="AB32" s="4" t="str">
        <f t="shared" si="11"/>
        <v/>
      </c>
      <c r="AC32" s="4" t="str">
        <f t="shared" si="11"/>
        <v/>
      </c>
      <c r="AD32" s="4">
        <f t="shared" si="11"/>
        <v>35</v>
      </c>
      <c r="AE32" s="4">
        <f t="shared" si="11"/>
        <v>35</v>
      </c>
      <c r="AF32" s="4">
        <f t="shared" si="11"/>
        <v>35</v>
      </c>
      <c r="AG32" s="4">
        <f t="shared" si="11"/>
        <v>35</v>
      </c>
      <c r="AH32" s="4">
        <f t="shared" si="11"/>
        <v>35</v>
      </c>
      <c r="AI32" s="4">
        <f t="shared" si="11"/>
        <v>35</v>
      </c>
      <c r="AJ32" s="4">
        <f t="shared" si="11"/>
        <v>35</v>
      </c>
      <c r="AK32" s="4">
        <f t="shared" si="11"/>
        <v>35</v>
      </c>
      <c r="AL32" s="4">
        <f t="shared" si="11"/>
        <v>35</v>
      </c>
      <c r="AM32" s="4">
        <f t="shared" si="11"/>
        <v>35</v>
      </c>
      <c r="AN32" s="4">
        <f t="shared" si="11"/>
        <v>35</v>
      </c>
      <c r="AO32" s="4">
        <f t="shared" si="11"/>
        <v>20</v>
      </c>
      <c r="AP32" s="4">
        <f t="shared" si="11"/>
        <v>20</v>
      </c>
      <c r="AQ32" s="4">
        <f t="shared" si="11"/>
        <v>20</v>
      </c>
      <c r="AR32" s="4">
        <f t="shared" si="11"/>
        <v>20</v>
      </c>
      <c r="AS32" s="4">
        <f t="shared" si="11"/>
        <v>20</v>
      </c>
      <c r="AT32" s="4">
        <f t="shared" si="11"/>
        <v>20</v>
      </c>
      <c r="AU32" s="4">
        <f t="shared" si="11"/>
        <v>20</v>
      </c>
      <c r="AV32" s="4">
        <f t="shared" si="11"/>
        <v>20</v>
      </c>
      <c r="AW32" s="4">
        <f t="shared" ref="Y32:AY39" si="12">IF(AND($K32&lt;=AW$2,$L32&gt;=AW$2),$G32,IF($I32&lt;=AW$2,$J32,""))</f>
        <v>20</v>
      </c>
      <c r="AX32" s="4">
        <f t="shared" si="12"/>
        <v>20</v>
      </c>
      <c r="AY32" s="4">
        <f t="shared" si="12"/>
        <v>20</v>
      </c>
    </row>
    <row r="33" spans="2:51" x14ac:dyDescent="0.35">
      <c r="B33" t="str">
        <f>'T1 Injection'!B33</f>
        <v>BerQ_Owensboro</v>
      </c>
      <c r="C33" s="13">
        <v>45961</v>
      </c>
      <c r="D33" s="13">
        <f t="shared" si="0"/>
        <v>45931</v>
      </c>
      <c r="E33" s="13">
        <v>45991</v>
      </c>
      <c r="F33" s="13">
        <v>46752</v>
      </c>
      <c r="G33" s="48">
        <v>35</v>
      </c>
      <c r="H33" s="13">
        <v>47057</v>
      </c>
      <c r="I33" s="13">
        <f t="shared" si="1"/>
        <v>47027</v>
      </c>
      <c r="J33" s="52">
        <v>40</v>
      </c>
      <c r="K33" s="13">
        <f>IF(E33&gt;0,MAX(EOMONTH(E33,MOD(3-MONTH(E33),3)-6)+1,D33),"")</f>
        <v>45931</v>
      </c>
      <c r="L33" s="13">
        <f t="shared" si="5"/>
        <v>46661</v>
      </c>
      <c r="N33" s="4" t="str">
        <f t="shared" si="10"/>
        <v/>
      </c>
      <c r="O33" s="4" t="str">
        <f t="shared" si="10"/>
        <v/>
      </c>
      <c r="P33" s="4" t="str">
        <f t="shared" si="10"/>
        <v/>
      </c>
      <c r="Q33" s="4" t="str">
        <f t="shared" si="10"/>
        <v/>
      </c>
      <c r="R33" s="4" t="str">
        <f t="shared" si="10"/>
        <v/>
      </c>
      <c r="S33" s="4" t="str">
        <f t="shared" si="10"/>
        <v/>
      </c>
      <c r="T33" s="4" t="str">
        <f t="shared" si="10"/>
        <v/>
      </c>
      <c r="U33" s="4" t="str">
        <f t="shared" si="10"/>
        <v/>
      </c>
      <c r="V33" s="4" t="str">
        <f t="shared" si="10"/>
        <v/>
      </c>
      <c r="W33" s="4" t="str">
        <f t="shared" si="10"/>
        <v/>
      </c>
      <c r="X33" s="4" t="str">
        <f t="shared" si="6"/>
        <v/>
      </c>
      <c r="Y33" s="4" t="str">
        <f t="shared" si="12"/>
        <v/>
      </c>
      <c r="Z33" s="4" t="str">
        <f t="shared" si="12"/>
        <v/>
      </c>
      <c r="AA33" s="4" t="str">
        <f t="shared" si="12"/>
        <v/>
      </c>
      <c r="AB33" s="4">
        <f t="shared" si="12"/>
        <v>35</v>
      </c>
      <c r="AC33" s="4">
        <f t="shared" si="12"/>
        <v>35</v>
      </c>
      <c r="AD33" s="4">
        <f t="shared" si="12"/>
        <v>35</v>
      </c>
      <c r="AE33" s="4">
        <f t="shared" si="12"/>
        <v>35</v>
      </c>
      <c r="AF33" s="4">
        <f t="shared" si="12"/>
        <v>35</v>
      </c>
      <c r="AG33" s="4">
        <f t="shared" si="12"/>
        <v>35</v>
      </c>
      <c r="AH33" s="4">
        <f t="shared" si="12"/>
        <v>35</v>
      </c>
      <c r="AI33" s="4">
        <f t="shared" si="12"/>
        <v>35</v>
      </c>
      <c r="AJ33" s="4">
        <f t="shared" si="12"/>
        <v>35</v>
      </c>
      <c r="AK33" s="4" t="str">
        <f t="shared" si="12"/>
        <v/>
      </c>
      <c r="AL33" s="4" t="str">
        <f t="shared" si="12"/>
        <v/>
      </c>
      <c r="AM33" s="4" t="str">
        <f t="shared" si="12"/>
        <v/>
      </c>
      <c r="AN33" s="4">
        <f t="shared" si="12"/>
        <v>40</v>
      </c>
      <c r="AO33" s="4">
        <f t="shared" si="12"/>
        <v>40</v>
      </c>
      <c r="AP33" s="4">
        <f t="shared" si="12"/>
        <v>40</v>
      </c>
      <c r="AQ33" s="4">
        <f t="shared" si="12"/>
        <v>40</v>
      </c>
      <c r="AR33" s="4">
        <f t="shared" si="12"/>
        <v>40</v>
      </c>
      <c r="AS33" s="4">
        <f t="shared" si="12"/>
        <v>40</v>
      </c>
      <c r="AT33" s="4">
        <f t="shared" si="12"/>
        <v>40</v>
      </c>
      <c r="AU33" s="4">
        <f t="shared" si="12"/>
        <v>40</v>
      </c>
      <c r="AV33" s="4">
        <f t="shared" si="12"/>
        <v>40</v>
      </c>
      <c r="AW33" s="4">
        <f t="shared" si="12"/>
        <v>40</v>
      </c>
      <c r="AX33" s="4">
        <f t="shared" si="12"/>
        <v>40</v>
      </c>
      <c r="AY33" s="4">
        <f t="shared" si="12"/>
        <v>40</v>
      </c>
    </row>
    <row r="34" spans="2:51" x14ac:dyDescent="0.35">
      <c r="B34" t="str">
        <f>'T1 Injection'!B34</f>
        <v>Viridi_Marathon</v>
      </c>
      <c r="C34" s="13">
        <v>45961</v>
      </c>
      <c r="D34" s="13">
        <f t="shared" si="0"/>
        <v>45931</v>
      </c>
      <c r="E34" s="13">
        <v>46142</v>
      </c>
      <c r="F34" s="13">
        <v>47118</v>
      </c>
      <c r="G34" s="48">
        <v>35</v>
      </c>
      <c r="H34" s="13">
        <v>47057</v>
      </c>
      <c r="I34" s="13">
        <f t="shared" si="1"/>
        <v>47027</v>
      </c>
      <c r="J34" s="52">
        <v>40</v>
      </c>
      <c r="K34" s="13">
        <f t="shared" si="2"/>
        <v>46023</v>
      </c>
      <c r="L34" s="13">
        <f t="shared" si="5"/>
        <v>47027</v>
      </c>
      <c r="N34" s="4" t="str">
        <f t="shared" si="10"/>
        <v/>
      </c>
      <c r="O34" s="4" t="str">
        <f t="shared" si="10"/>
        <v/>
      </c>
      <c r="P34" s="4" t="str">
        <f t="shared" si="10"/>
        <v/>
      </c>
      <c r="Q34" s="4" t="str">
        <f t="shared" si="10"/>
        <v/>
      </c>
      <c r="R34" s="4" t="str">
        <f t="shared" si="10"/>
        <v/>
      </c>
      <c r="S34" s="4" t="str">
        <f t="shared" si="10"/>
        <v/>
      </c>
      <c r="T34" s="4" t="str">
        <f t="shared" si="10"/>
        <v/>
      </c>
      <c r="U34" s="4" t="str">
        <f t="shared" si="10"/>
        <v/>
      </c>
      <c r="V34" s="4" t="str">
        <f t="shared" si="10"/>
        <v/>
      </c>
      <c r="W34" s="4" t="str">
        <f t="shared" si="10"/>
        <v/>
      </c>
      <c r="X34" s="4" t="str">
        <f t="shared" si="6"/>
        <v/>
      </c>
      <c r="Y34" s="4" t="str">
        <f t="shared" si="12"/>
        <v/>
      </c>
      <c r="Z34" s="4" t="str">
        <f t="shared" si="12"/>
        <v/>
      </c>
      <c r="AA34" s="4" t="str">
        <f t="shared" si="12"/>
        <v/>
      </c>
      <c r="AB34" s="4" t="str">
        <f t="shared" si="12"/>
        <v/>
      </c>
      <c r="AC34" s="4">
        <f t="shared" si="12"/>
        <v>35</v>
      </c>
      <c r="AD34" s="4">
        <f t="shared" si="12"/>
        <v>35</v>
      </c>
      <c r="AE34" s="4">
        <f t="shared" si="12"/>
        <v>35</v>
      </c>
      <c r="AF34" s="4">
        <f t="shared" si="12"/>
        <v>35</v>
      </c>
      <c r="AG34" s="4">
        <f t="shared" si="12"/>
        <v>35</v>
      </c>
      <c r="AH34" s="4">
        <f t="shared" si="12"/>
        <v>35</v>
      </c>
      <c r="AI34" s="4">
        <f t="shared" si="12"/>
        <v>35</v>
      </c>
      <c r="AJ34" s="4">
        <f t="shared" si="12"/>
        <v>35</v>
      </c>
      <c r="AK34" s="4">
        <f t="shared" si="12"/>
        <v>35</v>
      </c>
      <c r="AL34" s="4">
        <f t="shared" si="12"/>
        <v>35</v>
      </c>
      <c r="AM34" s="4">
        <f t="shared" si="12"/>
        <v>35</v>
      </c>
      <c r="AN34" s="4">
        <f t="shared" si="12"/>
        <v>35</v>
      </c>
      <c r="AO34" s="4">
        <f t="shared" si="12"/>
        <v>40</v>
      </c>
      <c r="AP34" s="4">
        <f t="shared" si="12"/>
        <v>40</v>
      </c>
      <c r="AQ34" s="4">
        <f t="shared" si="12"/>
        <v>40</v>
      </c>
      <c r="AR34" s="4">
        <f t="shared" si="12"/>
        <v>40</v>
      </c>
      <c r="AS34" s="4">
        <f t="shared" si="12"/>
        <v>40</v>
      </c>
      <c r="AT34" s="4">
        <f t="shared" si="12"/>
        <v>40</v>
      </c>
      <c r="AU34" s="4">
        <f t="shared" si="12"/>
        <v>40</v>
      </c>
      <c r="AV34" s="4">
        <f t="shared" si="12"/>
        <v>40</v>
      </c>
      <c r="AW34" s="4">
        <f t="shared" si="12"/>
        <v>40</v>
      </c>
      <c r="AX34" s="4">
        <f t="shared" si="12"/>
        <v>40</v>
      </c>
      <c r="AY34" s="4">
        <f t="shared" si="12"/>
        <v>40</v>
      </c>
    </row>
    <row r="35" spans="2:51" x14ac:dyDescent="0.35">
      <c r="B35" t="str">
        <f>'T1 Injection'!B35</f>
        <v>Viridi_Brunswick</v>
      </c>
      <c r="C35" s="13">
        <v>45961</v>
      </c>
      <c r="D35" s="13">
        <f t="shared" si="0"/>
        <v>45931</v>
      </c>
      <c r="E35" s="13">
        <v>46142</v>
      </c>
      <c r="F35" s="13">
        <v>47118</v>
      </c>
      <c r="G35" s="48">
        <v>35</v>
      </c>
      <c r="H35" s="13">
        <v>47057</v>
      </c>
      <c r="I35" s="13">
        <f t="shared" si="1"/>
        <v>47027</v>
      </c>
      <c r="J35" s="52">
        <v>40</v>
      </c>
      <c r="K35" s="13">
        <f t="shared" si="2"/>
        <v>46023</v>
      </c>
      <c r="L35" s="13">
        <f t="shared" si="5"/>
        <v>47027</v>
      </c>
      <c r="N35" s="4" t="str">
        <f t="shared" si="10"/>
        <v/>
      </c>
      <c r="O35" s="4" t="str">
        <f t="shared" si="10"/>
        <v/>
      </c>
      <c r="P35" s="4" t="str">
        <f t="shared" si="10"/>
        <v/>
      </c>
      <c r="Q35" s="4" t="str">
        <f t="shared" si="10"/>
        <v/>
      </c>
      <c r="R35" s="4" t="str">
        <f t="shared" si="10"/>
        <v/>
      </c>
      <c r="S35" s="4" t="str">
        <f t="shared" si="10"/>
        <v/>
      </c>
      <c r="T35" s="4" t="str">
        <f t="shared" si="10"/>
        <v/>
      </c>
      <c r="U35" s="4" t="str">
        <f t="shared" si="10"/>
        <v/>
      </c>
      <c r="V35" s="4" t="str">
        <f t="shared" si="10"/>
        <v/>
      </c>
      <c r="W35" s="4" t="str">
        <f t="shared" si="10"/>
        <v/>
      </c>
      <c r="X35" s="4" t="str">
        <f t="shared" si="6"/>
        <v/>
      </c>
      <c r="Y35" s="4" t="str">
        <f t="shared" si="12"/>
        <v/>
      </c>
      <c r="Z35" s="4" t="str">
        <f t="shared" si="12"/>
        <v/>
      </c>
      <c r="AA35" s="4" t="str">
        <f t="shared" si="12"/>
        <v/>
      </c>
      <c r="AB35" s="4" t="str">
        <f t="shared" si="12"/>
        <v/>
      </c>
      <c r="AC35" s="4">
        <f t="shared" si="12"/>
        <v>35</v>
      </c>
      <c r="AD35" s="4">
        <f t="shared" si="12"/>
        <v>35</v>
      </c>
      <c r="AE35" s="4">
        <f t="shared" si="12"/>
        <v>35</v>
      </c>
      <c r="AF35" s="4">
        <f t="shared" si="12"/>
        <v>35</v>
      </c>
      <c r="AG35" s="4">
        <f t="shared" si="12"/>
        <v>35</v>
      </c>
      <c r="AH35" s="4">
        <f t="shared" si="12"/>
        <v>35</v>
      </c>
      <c r="AI35" s="4">
        <f t="shared" si="12"/>
        <v>35</v>
      </c>
      <c r="AJ35" s="4">
        <f t="shared" si="12"/>
        <v>35</v>
      </c>
      <c r="AK35" s="4">
        <f t="shared" si="12"/>
        <v>35</v>
      </c>
      <c r="AL35" s="4">
        <f t="shared" si="12"/>
        <v>35</v>
      </c>
      <c r="AM35" s="4">
        <f t="shared" si="12"/>
        <v>35</v>
      </c>
      <c r="AN35" s="4">
        <f t="shared" si="12"/>
        <v>35</v>
      </c>
      <c r="AO35" s="4">
        <f t="shared" si="12"/>
        <v>40</v>
      </c>
      <c r="AP35" s="4">
        <f t="shared" si="12"/>
        <v>40</v>
      </c>
      <c r="AQ35" s="4">
        <f t="shared" si="12"/>
        <v>40</v>
      </c>
      <c r="AR35" s="4">
        <f t="shared" si="12"/>
        <v>40</v>
      </c>
      <c r="AS35" s="4">
        <f t="shared" si="12"/>
        <v>40</v>
      </c>
      <c r="AT35" s="4">
        <f t="shared" si="12"/>
        <v>40</v>
      </c>
      <c r="AU35" s="4">
        <f t="shared" si="12"/>
        <v>40</v>
      </c>
      <c r="AV35" s="4">
        <f t="shared" si="12"/>
        <v>40</v>
      </c>
      <c r="AW35" s="4">
        <f t="shared" si="12"/>
        <v>40</v>
      </c>
      <c r="AX35" s="4">
        <f t="shared" si="12"/>
        <v>40</v>
      </c>
      <c r="AY35" s="4">
        <f t="shared" si="12"/>
        <v>40</v>
      </c>
    </row>
    <row r="36" spans="2:51" x14ac:dyDescent="0.35">
      <c r="B36" t="str">
        <f>'T1 Injection'!B36</f>
        <v>Viridi_Rudarpa North Country</v>
      </c>
      <c r="C36" s="13">
        <v>45961</v>
      </c>
      <c r="D36" s="13">
        <f t="shared" si="0"/>
        <v>45931</v>
      </c>
      <c r="E36" s="13">
        <v>46142</v>
      </c>
      <c r="F36" s="13">
        <v>47118</v>
      </c>
      <c r="G36" s="48">
        <v>35</v>
      </c>
      <c r="H36" s="13">
        <v>47057</v>
      </c>
      <c r="I36" s="13">
        <f t="shared" si="1"/>
        <v>47027</v>
      </c>
      <c r="J36" s="52">
        <v>40</v>
      </c>
      <c r="K36" s="13">
        <f t="shared" si="2"/>
        <v>46023</v>
      </c>
      <c r="L36" s="13">
        <f t="shared" si="5"/>
        <v>47027</v>
      </c>
      <c r="N36" s="4" t="str">
        <f t="shared" si="10"/>
        <v/>
      </c>
      <c r="O36" s="4" t="str">
        <f t="shared" si="10"/>
        <v/>
      </c>
      <c r="P36" s="4" t="str">
        <f t="shared" si="10"/>
        <v/>
      </c>
      <c r="Q36" s="4" t="str">
        <f t="shared" si="10"/>
        <v/>
      </c>
      <c r="R36" s="4" t="str">
        <f t="shared" si="10"/>
        <v/>
      </c>
      <c r="S36" s="4" t="str">
        <f t="shared" si="10"/>
        <v/>
      </c>
      <c r="T36" s="4" t="str">
        <f t="shared" si="10"/>
        <v/>
      </c>
      <c r="U36" s="4" t="str">
        <f t="shared" si="10"/>
        <v/>
      </c>
      <c r="V36" s="4" t="str">
        <f t="shared" si="10"/>
        <v/>
      </c>
      <c r="W36" s="4" t="str">
        <f t="shared" si="10"/>
        <v/>
      </c>
      <c r="X36" s="4" t="str">
        <f t="shared" si="6"/>
        <v/>
      </c>
      <c r="Y36" s="4" t="str">
        <f t="shared" si="12"/>
        <v/>
      </c>
      <c r="Z36" s="4" t="str">
        <f t="shared" si="12"/>
        <v/>
      </c>
      <c r="AA36" s="4" t="str">
        <f t="shared" si="12"/>
        <v/>
      </c>
      <c r="AB36" s="4" t="str">
        <f t="shared" si="12"/>
        <v/>
      </c>
      <c r="AC36" s="4">
        <f t="shared" si="12"/>
        <v>35</v>
      </c>
      <c r="AD36" s="4">
        <f t="shared" si="12"/>
        <v>35</v>
      </c>
      <c r="AE36" s="4">
        <f t="shared" si="12"/>
        <v>35</v>
      </c>
      <c r="AF36" s="4">
        <f t="shared" si="12"/>
        <v>35</v>
      </c>
      <c r="AG36" s="4">
        <f t="shared" si="12"/>
        <v>35</v>
      </c>
      <c r="AH36" s="4">
        <f t="shared" si="12"/>
        <v>35</v>
      </c>
      <c r="AI36" s="4">
        <f t="shared" si="12"/>
        <v>35</v>
      </c>
      <c r="AJ36" s="4">
        <f t="shared" si="12"/>
        <v>35</v>
      </c>
      <c r="AK36" s="4">
        <f t="shared" si="12"/>
        <v>35</v>
      </c>
      <c r="AL36" s="4">
        <f t="shared" si="12"/>
        <v>35</v>
      </c>
      <c r="AM36" s="4">
        <f t="shared" si="12"/>
        <v>35</v>
      </c>
      <c r="AN36" s="4">
        <f t="shared" si="12"/>
        <v>35</v>
      </c>
      <c r="AO36" s="4">
        <f t="shared" si="12"/>
        <v>40</v>
      </c>
      <c r="AP36" s="4">
        <f t="shared" si="12"/>
        <v>40</v>
      </c>
      <c r="AQ36" s="4">
        <f t="shared" si="12"/>
        <v>40</v>
      </c>
      <c r="AR36" s="4">
        <f t="shared" si="12"/>
        <v>40</v>
      </c>
      <c r="AS36" s="4">
        <f t="shared" si="12"/>
        <v>40</v>
      </c>
      <c r="AT36" s="4">
        <f t="shared" si="12"/>
        <v>40</v>
      </c>
      <c r="AU36" s="4">
        <f t="shared" si="12"/>
        <v>40</v>
      </c>
      <c r="AV36" s="4">
        <f t="shared" si="12"/>
        <v>40</v>
      </c>
      <c r="AW36" s="4">
        <f t="shared" si="12"/>
        <v>40</v>
      </c>
      <c r="AX36" s="4">
        <f t="shared" si="12"/>
        <v>40</v>
      </c>
      <c r="AY36" s="4">
        <f t="shared" si="12"/>
        <v>40</v>
      </c>
    </row>
    <row r="37" spans="2:51" x14ac:dyDescent="0.35">
      <c r="B37" t="str">
        <f>'T1 Injection'!B37</f>
        <v xml:space="preserve">Shell_Garland </v>
      </c>
      <c r="C37" s="13" t="s">
        <v>88</v>
      </c>
      <c r="D37" s="13"/>
      <c r="E37" s="13"/>
      <c r="F37" s="13"/>
      <c r="G37" s="48"/>
      <c r="H37" s="49" t="s">
        <v>88</v>
      </c>
      <c r="I37" s="13"/>
      <c r="J37" s="52"/>
      <c r="K37" s="13" t="str">
        <f t="shared" si="2"/>
        <v/>
      </c>
      <c r="L37" s="13" t="str">
        <f t="shared" si="5"/>
        <v/>
      </c>
      <c r="N37" s="4">
        <f t="shared" si="10"/>
        <v>0</v>
      </c>
      <c r="O37" s="4">
        <f t="shared" si="10"/>
        <v>0</v>
      </c>
      <c r="P37" s="4">
        <f t="shared" si="10"/>
        <v>0</v>
      </c>
      <c r="Q37" s="4">
        <f t="shared" si="10"/>
        <v>0</v>
      </c>
      <c r="R37" s="4">
        <f t="shared" si="10"/>
        <v>0</v>
      </c>
      <c r="S37" s="4">
        <f t="shared" si="10"/>
        <v>0</v>
      </c>
      <c r="T37" s="4">
        <f t="shared" si="10"/>
        <v>0</v>
      </c>
      <c r="U37" s="4">
        <f t="shared" si="10"/>
        <v>0</v>
      </c>
      <c r="V37" s="4">
        <f t="shared" si="10"/>
        <v>0</v>
      </c>
      <c r="W37" s="4">
        <f t="shared" si="10"/>
        <v>0</v>
      </c>
      <c r="X37" s="4">
        <f t="shared" si="6"/>
        <v>0</v>
      </c>
      <c r="Y37" s="4">
        <f t="shared" si="12"/>
        <v>0</v>
      </c>
      <c r="Z37" s="4">
        <f t="shared" si="12"/>
        <v>0</v>
      </c>
      <c r="AA37" s="4">
        <f t="shared" si="12"/>
        <v>0</v>
      </c>
      <c r="AB37" s="4">
        <f t="shared" si="12"/>
        <v>0</v>
      </c>
      <c r="AC37" s="4">
        <f t="shared" si="12"/>
        <v>0</v>
      </c>
      <c r="AD37" s="4">
        <f t="shared" si="12"/>
        <v>0</v>
      </c>
      <c r="AE37" s="4">
        <f t="shared" si="12"/>
        <v>0</v>
      </c>
      <c r="AF37" s="4">
        <f t="shared" si="12"/>
        <v>0</v>
      </c>
      <c r="AG37" s="4">
        <f t="shared" si="12"/>
        <v>0</v>
      </c>
      <c r="AH37" s="4">
        <f t="shared" si="12"/>
        <v>0</v>
      </c>
      <c r="AI37" s="4">
        <f t="shared" si="12"/>
        <v>0</v>
      </c>
      <c r="AJ37" s="4">
        <f t="shared" si="12"/>
        <v>0</v>
      </c>
      <c r="AK37" s="4">
        <f t="shared" si="12"/>
        <v>0</v>
      </c>
      <c r="AL37" s="4">
        <f t="shared" si="12"/>
        <v>0</v>
      </c>
      <c r="AM37" s="4">
        <f t="shared" si="12"/>
        <v>0</v>
      </c>
      <c r="AN37" s="4">
        <f t="shared" si="12"/>
        <v>0</v>
      </c>
      <c r="AO37" s="4">
        <f t="shared" si="12"/>
        <v>0</v>
      </c>
      <c r="AP37" s="4">
        <f t="shared" si="12"/>
        <v>0</v>
      </c>
      <c r="AQ37" s="4">
        <f t="shared" si="12"/>
        <v>0</v>
      </c>
      <c r="AR37" s="4">
        <f t="shared" si="12"/>
        <v>0</v>
      </c>
      <c r="AS37" s="4">
        <f t="shared" si="12"/>
        <v>0</v>
      </c>
      <c r="AT37" s="4">
        <f t="shared" si="12"/>
        <v>0</v>
      </c>
      <c r="AU37" s="4">
        <f t="shared" si="12"/>
        <v>0</v>
      </c>
      <c r="AV37" s="4">
        <f t="shared" si="12"/>
        <v>0</v>
      </c>
      <c r="AW37" s="4">
        <f t="shared" si="12"/>
        <v>0</v>
      </c>
      <c r="AX37" s="4">
        <f t="shared" si="12"/>
        <v>0</v>
      </c>
      <c r="AY37" s="4">
        <f t="shared" si="12"/>
        <v>0</v>
      </c>
    </row>
    <row r="38" spans="2:51" x14ac:dyDescent="0.35">
      <c r="B38" t="str">
        <f>'T1 Injection'!B38</f>
        <v>Shell_Melissa</v>
      </c>
      <c r="C38" s="13" t="s">
        <v>88</v>
      </c>
      <c r="D38" s="13"/>
      <c r="E38" s="13"/>
      <c r="F38" s="13"/>
      <c r="G38" s="48"/>
      <c r="H38" s="49" t="s">
        <v>88</v>
      </c>
      <c r="I38" s="13"/>
      <c r="J38" s="52"/>
      <c r="K38" s="13" t="str">
        <f t="shared" si="2"/>
        <v/>
      </c>
      <c r="L38" s="13" t="str">
        <f t="shared" si="5"/>
        <v/>
      </c>
      <c r="N38" s="4">
        <f t="shared" ref="N38:W39" si="13">IF(AND($K38&lt;=N$2,$L38&gt;=N$2),$G38,IF($I38&lt;=N$2,$J38,""))</f>
        <v>0</v>
      </c>
      <c r="O38" s="4">
        <f t="shared" si="13"/>
        <v>0</v>
      </c>
      <c r="P38" s="4">
        <f t="shared" si="13"/>
        <v>0</v>
      </c>
      <c r="Q38" s="4">
        <f t="shared" si="13"/>
        <v>0</v>
      </c>
      <c r="R38" s="4">
        <f t="shared" si="13"/>
        <v>0</v>
      </c>
      <c r="S38" s="4">
        <f t="shared" si="13"/>
        <v>0</v>
      </c>
      <c r="T38" s="4">
        <f t="shared" si="13"/>
        <v>0</v>
      </c>
      <c r="U38" s="4">
        <f t="shared" si="13"/>
        <v>0</v>
      </c>
      <c r="V38" s="4">
        <f t="shared" si="13"/>
        <v>0</v>
      </c>
      <c r="W38" s="4">
        <f t="shared" si="13"/>
        <v>0</v>
      </c>
      <c r="X38" s="4">
        <f t="shared" si="6"/>
        <v>0</v>
      </c>
      <c r="Y38" s="4">
        <f t="shared" si="12"/>
        <v>0</v>
      </c>
      <c r="Z38" s="4">
        <f t="shared" si="12"/>
        <v>0</v>
      </c>
      <c r="AA38" s="4">
        <f t="shared" si="12"/>
        <v>0</v>
      </c>
      <c r="AB38" s="4">
        <f t="shared" si="12"/>
        <v>0</v>
      </c>
      <c r="AC38" s="4">
        <f t="shared" si="12"/>
        <v>0</v>
      </c>
      <c r="AD38" s="4">
        <f t="shared" si="12"/>
        <v>0</v>
      </c>
      <c r="AE38" s="4">
        <f t="shared" si="12"/>
        <v>0</v>
      </c>
      <c r="AF38" s="4">
        <f t="shared" si="12"/>
        <v>0</v>
      </c>
      <c r="AG38" s="4">
        <f t="shared" si="12"/>
        <v>0</v>
      </c>
      <c r="AH38" s="4">
        <f t="shared" si="12"/>
        <v>0</v>
      </c>
      <c r="AI38" s="4">
        <f t="shared" si="12"/>
        <v>0</v>
      </c>
      <c r="AJ38" s="4">
        <f t="shared" si="12"/>
        <v>0</v>
      </c>
      <c r="AK38" s="4">
        <f t="shared" si="12"/>
        <v>0</v>
      </c>
      <c r="AL38" s="4">
        <f t="shared" si="12"/>
        <v>0</v>
      </c>
      <c r="AM38" s="4">
        <f t="shared" si="12"/>
        <v>0</v>
      </c>
      <c r="AN38" s="4">
        <f t="shared" si="12"/>
        <v>0</v>
      </c>
      <c r="AO38" s="4">
        <f t="shared" si="12"/>
        <v>0</v>
      </c>
      <c r="AP38" s="4">
        <f t="shared" si="12"/>
        <v>0</v>
      </c>
      <c r="AQ38" s="4">
        <f t="shared" si="12"/>
        <v>0</v>
      </c>
      <c r="AR38" s="4">
        <f t="shared" si="12"/>
        <v>0</v>
      </c>
      <c r="AS38" s="4">
        <f t="shared" si="12"/>
        <v>0</v>
      </c>
      <c r="AT38" s="4">
        <f t="shared" si="12"/>
        <v>0</v>
      </c>
      <c r="AU38" s="4">
        <f t="shared" si="12"/>
        <v>0</v>
      </c>
      <c r="AV38" s="4">
        <f t="shared" si="12"/>
        <v>0</v>
      </c>
      <c r="AW38" s="4">
        <f t="shared" si="12"/>
        <v>0</v>
      </c>
      <c r="AX38" s="4">
        <f t="shared" si="12"/>
        <v>0</v>
      </c>
      <c r="AY38" s="4">
        <f t="shared" si="12"/>
        <v>0</v>
      </c>
    </row>
    <row r="39" spans="2:51" x14ac:dyDescent="0.35">
      <c r="B39" t="str">
        <f>'T1 Injection'!B39</f>
        <v>Ferme Shefford_Shefford</v>
      </c>
      <c r="C39" s="13">
        <v>46388</v>
      </c>
      <c r="D39" s="13">
        <f t="shared" si="0"/>
        <v>46388</v>
      </c>
      <c r="E39" s="13">
        <v>46569</v>
      </c>
      <c r="F39" s="13">
        <v>47483</v>
      </c>
      <c r="G39" s="48">
        <v>35</v>
      </c>
      <c r="H39" s="13">
        <v>47484</v>
      </c>
      <c r="I39" s="13">
        <f t="shared" si="1"/>
        <v>47484</v>
      </c>
      <c r="J39" s="52">
        <v>20</v>
      </c>
      <c r="K39" s="13">
        <f t="shared" si="2"/>
        <v>46478</v>
      </c>
      <c r="L39" s="13">
        <f t="shared" si="5"/>
        <v>47392</v>
      </c>
      <c r="N39" s="4" t="str">
        <f t="shared" si="13"/>
        <v/>
      </c>
      <c r="O39" s="4" t="str">
        <f t="shared" si="13"/>
        <v/>
      </c>
      <c r="P39" s="4" t="str">
        <f t="shared" si="13"/>
        <v/>
      </c>
      <c r="Q39" s="4" t="str">
        <f t="shared" si="13"/>
        <v/>
      </c>
      <c r="R39" s="4" t="str">
        <f t="shared" si="13"/>
        <v/>
      </c>
      <c r="S39" s="4" t="str">
        <f t="shared" si="13"/>
        <v/>
      </c>
      <c r="T39" s="4" t="str">
        <f t="shared" si="13"/>
        <v/>
      </c>
      <c r="U39" s="4" t="str">
        <f t="shared" si="13"/>
        <v/>
      </c>
      <c r="V39" s="4" t="str">
        <f t="shared" si="13"/>
        <v/>
      </c>
      <c r="W39" s="4" t="str">
        <f t="shared" si="13"/>
        <v/>
      </c>
      <c r="X39" s="4" t="str">
        <f t="shared" si="6"/>
        <v/>
      </c>
      <c r="Y39" s="4" t="str">
        <f t="shared" si="12"/>
        <v/>
      </c>
      <c r="Z39" s="4" t="str">
        <f t="shared" si="12"/>
        <v/>
      </c>
      <c r="AA39" s="4" t="str">
        <f t="shared" si="12"/>
        <v/>
      </c>
      <c r="AB39" s="4" t="str">
        <f t="shared" si="12"/>
        <v/>
      </c>
      <c r="AC39" s="4" t="str">
        <f t="shared" si="12"/>
        <v/>
      </c>
      <c r="AD39" s="4" t="str">
        <f t="shared" si="12"/>
        <v/>
      </c>
      <c r="AE39" s="4" t="str">
        <f t="shared" si="12"/>
        <v/>
      </c>
      <c r="AF39" s="4" t="str">
        <f t="shared" si="12"/>
        <v/>
      </c>
      <c r="AG39" s="4" t="str">
        <f t="shared" si="12"/>
        <v/>
      </c>
      <c r="AH39" s="4">
        <f t="shared" si="12"/>
        <v>35</v>
      </c>
      <c r="AI39" s="4">
        <f t="shared" si="12"/>
        <v>35</v>
      </c>
      <c r="AJ39" s="4">
        <f t="shared" si="12"/>
        <v>35</v>
      </c>
      <c r="AK39" s="4">
        <f t="shared" si="12"/>
        <v>35</v>
      </c>
      <c r="AL39" s="4">
        <f t="shared" si="12"/>
        <v>35</v>
      </c>
      <c r="AM39" s="4">
        <f t="shared" si="12"/>
        <v>35</v>
      </c>
      <c r="AN39" s="4">
        <f t="shared" si="12"/>
        <v>35</v>
      </c>
      <c r="AO39" s="4">
        <f t="shared" si="12"/>
        <v>35</v>
      </c>
      <c r="AP39" s="4">
        <f t="shared" si="12"/>
        <v>35</v>
      </c>
      <c r="AQ39" s="4">
        <f t="shared" si="12"/>
        <v>35</v>
      </c>
      <c r="AR39" s="4">
        <f t="shared" si="12"/>
        <v>35</v>
      </c>
      <c r="AS39" s="4">
        <f t="shared" si="12"/>
        <v>20</v>
      </c>
      <c r="AT39" s="4">
        <f t="shared" si="12"/>
        <v>20</v>
      </c>
      <c r="AU39" s="4">
        <f t="shared" si="12"/>
        <v>20</v>
      </c>
      <c r="AV39" s="4">
        <f t="shared" si="12"/>
        <v>20</v>
      </c>
      <c r="AW39" s="4">
        <f t="shared" si="12"/>
        <v>20</v>
      </c>
      <c r="AX39" s="4">
        <f t="shared" si="12"/>
        <v>20</v>
      </c>
      <c r="AY39" s="4">
        <f t="shared" si="12"/>
        <v>20</v>
      </c>
    </row>
    <row r="40" spans="2:51" x14ac:dyDescent="0.35">
      <c r="B40" s="71"/>
      <c r="C40" s="11"/>
      <c r="D40" s="11"/>
      <c r="E40" s="11"/>
      <c r="F40" s="11"/>
      <c r="G40" s="11"/>
      <c r="H40" s="11"/>
      <c r="I40" s="11"/>
      <c r="J40" s="11"/>
      <c r="K40" s="11"/>
      <c r="L40" s="11"/>
    </row>
    <row r="42" spans="2:51" x14ac:dyDescent="0.35">
      <c r="B42" t="s">
        <v>111</v>
      </c>
    </row>
    <row r="43" spans="2:51" ht="16.5" x14ac:dyDescent="0.35">
      <c r="B43" t="s">
        <v>112</v>
      </c>
    </row>
    <row r="44" spans="2:51" ht="16.5" x14ac:dyDescent="0.35">
      <c r="B44" t="s">
        <v>113</v>
      </c>
    </row>
    <row r="45" spans="2:51" ht="16.5" x14ac:dyDescent="0.35">
      <c r="B45" s="72" t="s">
        <v>140</v>
      </c>
    </row>
    <row r="46" spans="2:51" ht="16.5" x14ac:dyDescent="0.35">
      <c r="B46" t="s">
        <v>141</v>
      </c>
    </row>
  </sheetData>
  <pageMargins left="0.70866141732283472" right="0.70866141732283472" top="0.74803149606299213" bottom="0.74803149606299213" header="0.31496062992125984" footer="0.31496062992125984"/>
  <pageSetup paperSize="120" scale="23" fitToHeight="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0CA8-975A-4C19-BC80-4C4EB255867C}">
  <dimension ref="B2:BH43"/>
  <sheetViews>
    <sheetView workbookViewId="0">
      <pane xSplit="2" ySplit="2" topLeftCell="AP15" activePane="bottomRight" state="frozen"/>
      <selection pane="topRight" activeCell="C1" sqref="C1"/>
      <selection pane="bottomLeft" activeCell="A3" sqref="A3"/>
      <selection pane="bottomRight" activeCell="B43" sqref="B43"/>
    </sheetView>
  </sheetViews>
  <sheetFormatPr baseColWidth="10" defaultColWidth="11.453125" defaultRowHeight="14.5" x14ac:dyDescent="0.35"/>
  <cols>
    <col min="2" max="2" width="31.81640625" customWidth="1"/>
    <col min="3" max="12" width="21.81640625" customWidth="1"/>
    <col min="14" max="23" width="11.1796875" customWidth="1"/>
  </cols>
  <sheetData>
    <row r="2" spans="2:60" ht="58" x14ac:dyDescent="0.35">
      <c r="B2" s="57" t="s">
        <v>37</v>
      </c>
      <c r="C2" s="58" t="s">
        <v>115</v>
      </c>
      <c r="D2" s="58" t="s">
        <v>38</v>
      </c>
      <c r="E2" s="58" t="s">
        <v>39</v>
      </c>
      <c r="F2" s="58" t="s">
        <v>40</v>
      </c>
      <c r="G2" s="58" t="s">
        <v>41</v>
      </c>
      <c r="H2" s="58" t="s">
        <v>114</v>
      </c>
      <c r="I2" s="58" t="s">
        <v>42</v>
      </c>
      <c r="J2" s="58" t="s">
        <v>110</v>
      </c>
      <c r="K2" s="58" t="s">
        <v>43</v>
      </c>
      <c r="L2" s="58" t="s">
        <v>116</v>
      </c>
      <c r="M2" s="59"/>
      <c r="N2" s="61">
        <f>'T1 Injection'!D2</f>
        <v>44652</v>
      </c>
      <c r="O2" s="61">
        <f>'T1 Injection'!E2</f>
        <v>44743</v>
      </c>
      <c r="P2" s="61">
        <f>'T1 Injection'!F2</f>
        <v>44835</v>
      </c>
      <c r="Q2" s="61">
        <f>'T1 Injection'!G2</f>
        <v>44927</v>
      </c>
      <c r="R2" s="61">
        <f>'T1 Injection'!H2</f>
        <v>45017</v>
      </c>
      <c r="S2" s="61">
        <f>'T1 Injection'!I2</f>
        <v>45108</v>
      </c>
      <c r="T2" s="61">
        <f>'T1 Injection'!J2</f>
        <v>45200</v>
      </c>
      <c r="U2" s="61">
        <f>'T1 Injection'!K2</f>
        <v>45292</v>
      </c>
      <c r="V2" s="61">
        <f>'T1 Injection'!L2</f>
        <v>45383</v>
      </c>
      <c r="W2" s="61">
        <f>'T1 Injection'!M2</f>
        <v>45474</v>
      </c>
      <c r="X2" s="62">
        <f>'T1 Injection'!N2</f>
        <v>45566</v>
      </c>
      <c r="Y2" s="62">
        <f>'T1 Injection'!O2</f>
        <v>45658</v>
      </c>
      <c r="Z2" s="62">
        <f>'T1 Injection'!P2</f>
        <v>45748</v>
      </c>
      <c r="AA2" s="62">
        <f>'T1 Injection'!Q2</f>
        <v>45839</v>
      </c>
      <c r="AB2" s="62">
        <f>'T1 Injection'!R2</f>
        <v>45931</v>
      </c>
      <c r="AC2" s="62">
        <f>'T1 Injection'!S2</f>
        <v>46023</v>
      </c>
      <c r="AD2" s="62">
        <f>'T1 Injection'!T2</f>
        <v>46113</v>
      </c>
      <c r="AE2" s="62">
        <f>'T1 Injection'!U2</f>
        <v>46204</v>
      </c>
      <c r="AF2" s="62">
        <f>'T1 Injection'!V2</f>
        <v>46296</v>
      </c>
      <c r="AG2" s="62">
        <f>'T1 Injection'!W2</f>
        <v>46388</v>
      </c>
      <c r="AH2" s="62">
        <f>'T1 Injection'!X2</f>
        <v>46478</v>
      </c>
      <c r="AI2" s="62">
        <f>'T1 Injection'!Y2</f>
        <v>46569</v>
      </c>
      <c r="AJ2" s="62">
        <f>'T1 Injection'!Z2</f>
        <v>46661</v>
      </c>
      <c r="AK2" s="62">
        <f>'T1 Injection'!AA2</f>
        <v>46753</v>
      </c>
      <c r="AL2" s="62">
        <f>'T1 Injection'!AB2</f>
        <v>46844</v>
      </c>
      <c r="AM2" s="62">
        <f>'T1 Injection'!AC2</f>
        <v>46935</v>
      </c>
      <c r="AN2" s="62">
        <f>'T1 Injection'!AD2</f>
        <v>47027</v>
      </c>
      <c r="AO2" s="62">
        <f>'T1 Injection'!AE2</f>
        <v>47119</v>
      </c>
      <c r="AP2" s="62">
        <f>'T1 Injection'!AF2</f>
        <v>47209</v>
      </c>
      <c r="AQ2" s="62">
        <f>'T1 Injection'!AG2</f>
        <v>47300</v>
      </c>
      <c r="AR2" s="62">
        <f>'T1 Injection'!AH2</f>
        <v>47392</v>
      </c>
      <c r="AS2" s="62">
        <f>'T1 Injection'!AI2</f>
        <v>47484</v>
      </c>
      <c r="AT2" s="62">
        <f>'T1 Injection'!AJ2</f>
        <v>47574</v>
      </c>
      <c r="AU2" s="62">
        <f>'T1 Injection'!AK2</f>
        <v>47665</v>
      </c>
      <c r="AV2" s="62">
        <f>'T1 Injection'!AL2</f>
        <v>47757</v>
      </c>
      <c r="AW2" s="62">
        <f>'T1 Injection'!AM2</f>
        <v>47849</v>
      </c>
      <c r="AX2" s="62">
        <f>'T1 Injection'!AN2</f>
        <v>47939</v>
      </c>
      <c r="AY2" s="62">
        <f>'T1 Injection'!AO2</f>
        <v>48030</v>
      </c>
      <c r="AZ2" s="62">
        <f>'T1 Injection'!AP2</f>
        <v>48122</v>
      </c>
      <c r="BA2" s="63"/>
      <c r="BB2" s="64">
        <v>2025</v>
      </c>
      <c r="BC2" s="64">
        <f>BB2+1</f>
        <v>2026</v>
      </c>
      <c r="BD2" s="64">
        <f t="shared" ref="BD2:BH2" si="0">BC2+1</f>
        <v>2027</v>
      </c>
      <c r="BE2" s="64">
        <f t="shared" si="0"/>
        <v>2028</v>
      </c>
      <c r="BF2" s="64">
        <f t="shared" si="0"/>
        <v>2029</v>
      </c>
      <c r="BG2" s="64">
        <f t="shared" si="0"/>
        <v>2030</v>
      </c>
      <c r="BH2" s="64">
        <f t="shared" si="0"/>
        <v>2031</v>
      </c>
    </row>
    <row r="3" spans="2:60" x14ac:dyDescent="0.35">
      <c r="B3" s="10"/>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2:60" x14ac:dyDescent="0.35">
      <c r="B4" t="str">
        <f>'T1 Injection'!B4</f>
        <v>CTBM_Saint-Pie</v>
      </c>
      <c r="C4" s="13">
        <v>44927</v>
      </c>
      <c r="D4" s="13">
        <f t="shared" ref="D4:D39" si="1">EOMONTH(C4,MOD(3-MONTH(C4),3)-3)+1</f>
        <v>44927</v>
      </c>
      <c r="E4" s="13">
        <v>45085</v>
      </c>
      <c r="F4" s="13">
        <v>46022</v>
      </c>
      <c r="G4" s="13">
        <v>46112</v>
      </c>
      <c r="H4" s="13">
        <f t="shared" ref="H4:H39" si="2">EOMONTH(G4,MOD(3-MONTH(G4),3)-3)+1</f>
        <v>46023</v>
      </c>
      <c r="I4" s="13">
        <f t="shared" ref="I4:I39" si="3">IF(E4&gt;0,EOMONTH(E4,MOD(3-MONTH(E4),3)-6)+1,"")</f>
        <v>44927</v>
      </c>
      <c r="J4" s="13">
        <f>IF(F4&gt;0,MIN(EOMONTH(F4,MOD(3-MONTH(F4),3)-3)+1,H4),"")</f>
        <v>45931</v>
      </c>
      <c r="K4" s="54">
        <v>67.8</v>
      </c>
      <c r="L4" s="54">
        <v>38.39</v>
      </c>
      <c r="N4" s="4" t="str">
        <f>IF(AND('T2 IC'!N4&gt;0,ISNUMBER('T2 IC'!N4)),ROUND(MAX($K4-'T2 IC'!N4,0)*ROUND('T1 Injection'!D4,0)*$L4/1000000,0),"")</f>
        <v/>
      </c>
      <c r="O4" s="4" t="str">
        <f>IF(AND('T2 IC'!O4&gt;0,ISNUMBER('T2 IC'!O4)),ROUND(MAX($K4-'T2 IC'!O4,0)*ROUND('T1 Injection'!E4,0)*$L4/1000000,0),"")</f>
        <v/>
      </c>
      <c r="P4" s="4" t="str">
        <f>IF(AND('T2 IC'!P4&gt;0,ISNUMBER('T2 IC'!P4)),ROUND(MAX($K4-'T2 IC'!P4,0)*ROUND('T1 Injection'!F4,0)*$L4/1000000,0),"")</f>
        <v/>
      </c>
      <c r="Q4" s="4">
        <f>IF(AND('T2 IC'!Q4&gt;0,ISNUMBER('T2 IC'!Q4)),ROUND(MAX($K4-'T2 IC'!Q4,0)*ROUND('T1 Injection'!G4,0)*$L4/1000000,0),"")</f>
        <v>704</v>
      </c>
      <c r="R4" s="4">
        <f>IF(AND('T2 IC'!R4&gt;0,ISNUMBER('T2 IC'!R4)),ROUND(MAX($K4-'T2 IC'!R4,0)*ROUND('T1 Injection'!H4,0)*$L4/1000000,0),"")</f>
        <v>520</v>
      </c>
      <c r="S4" s="4">
        <f>IF(AND('T2 IC'!S4&gt;0,ISNUMBER('T2 IC'!S4)),ROUND(MAX($K4-'T2 IC'!S4,0)*ROUND('T1 Injection'!I4,0)*$L4/1000000,0),"")</f>
        <v>374</v>
      </c>
      <c r="T4" s="4">
        <f>IF(AND('T2 IC'!T4&gt;0,ISNUMBER('T2 IC'!T4)),ROUND(MAX($K4-'T2 IC'!T4,0)*ROUND('T1 Injection'!J4,0)*$L4/1000000,0),"")</f>
        <v>698</v>
      </c>
      <c r="U4" s="4">
        <f>IF(AND('T2 IC'!U4&gt;0,ISNUMBER('T2 IC'!U4)),ROUND(MAX($K4-'T2 IC'!U4,0)*ROUND('T1 Injection'!K4,0)*$L4/1000000,0),"")</f>
        <v>1040</v>
      </c>
      <c r="V4" s="4">
        <f>IF(AND('T2 IC'!V4&gt;0,ISNUMBER('T2 IC'!V4)),ROUND(MAX($K4-'T2 IC'!V4,0)*ROUND('T1 Injection'!L4,0)*$L4/1000000,0),"")</f>
        <v>1050</v>
      </c>
      <c r="W4" s="4">
        <f>IF(AND('T2 IC'!W4&gt;0,ISNUMBER('T2 IC'!W4)),ROUND(MAX($K4-'T2 IC'!W4,0)*ROUND('T1 Injection'!M4,0)*$L4/1000000,0),"")</f>
        <v>958</v>
      </c>
      <c r="X4" s="4">
        <f>IF(AND('T2 IC'!X4&gt;0,ISNUMBER('T2 IC'!X4)),ROUND(MAX($K4-'T2 IC'!X4,0)*ROUND('T1 Injection'!N4,0)*$L4/1000000,0),"")</f>
        <v>694</v>
      </c>
      <c r="Y4" s="4">
        <f>IF(AND('T2 IC'!Y4&gt;0,ISNUMBER('T2 IC'!Y4)),ROUND(MAX($K4-'T2 IC'!Y4,0)*ROUND('T1 Injection'!O4,0)*$L4/1000000,0),"")</f>
        <v>695</v>
      </c>
      <c r="Z4" s="4">
        <f>IF(AND('T2 IC'!Z4&gt;0,ISNUMBER('T2 IC'!Z4)),ROUND(MAX($K4-'T2 IC'!Z4,0)*ROUND('T1 Injection'!P4,0)*$L4/1000000,0),"")</f>
        <v>1050</v>
      </c>
      <c r="AA4" s="4">
        <f>IF(AND('T2 IC'!AA4&gt;0,ISNUMBER('T2 IC'!AA4)),ROUND(MAX($K4-'T2 IC'!AA4,0)*ROUND('T1 Injection'!Q4,0)*$L4/1000000,0),"")</f>
        <v>1052</v>
      </c>
      <c r="AB4" s="4">
        <f>IF(AND('T2 IC'!AB4&gt;0,ISNUMBER('T2 IC'!AB4)),ROUND(MAX($K4-'T2 IC'!AB4,0)*ROUND('T1 Injection'!R4,0)*$L4/1000000,0),"")</f>
        <v>1062</v>
      </c>
      <c r="AC4" s="4">
        <f>IF(AND('T2 IC'!AC4&gt;0,ISNUMBER('T2 IC'!AC4)),ROUND(MAX($K4-'T2 IC'!AC4,0)*ROUND('T1 Injection'!S4,0)*$L4/1000000,0),"")</f>
        <v>1513</v>
      </c>
      <c r="AD4" s="4">
        <f>IF(AND('T2 IC'!AD4&gt;0,ISNUMBER('T2 IC'!AD4)),ROUND(MAX($K4-'T2 IC'!AD4,0)*ROUND('T1 Injection'!T4,0)*$L4/1000000,0),"")</f>
        <v>1530</v>
      </c>
      <c r="AE4" s="4">
        <f>IF(AND('T2 IC'!AE4&gt;0,ISNUMBER('T2 IC'!AE4)),ROUND(MAX($K4-'T2 IC'!AE4,0)*ROUND('T1 Injection'!U4,0)*$L4/1000000,0),"")</f>
        <v>1547</v>
      </c>
      <c r="AF4" s="4">
        <f>IF(AND('T2 IC'!AF4&gt;0,ISNUMBER('T2 IC'!AF4)),ROUND(MAX($K4-'T2 IC'!AF4,0)*ROUND('T1 Injection'!V4,0)*$L4/1000000,0),"")</f>
        <v>1547</v>
      </c>
      <c r="AG4" s="4">
        <f>IF(AND('T2 IC'!AG4&gt;0,ISNUMBER('T2 IC'!AG4)),ROUND(MAX($K4-'T2 IC'!AG4,0)*ROUND('T1 Injection'!W4,0)*$L4/1000000,0),"")</f>
        <v>1513</v>
      </c>
      <c r="AH4" s="4">
        <f>IF(AND('T2 IC'!AH4&gt;0,ISNUMBER('T2 IC'!AH4)),ROUND(MAX($K4-'T2 IC'!AH4,0)*ROUND('T1 Injection'!X4,0)*$L4/1000000,0),"")</f>
        <v>1530</v>
      </c>
      <c r="AI4" s="4">
        <f>IF(AND('T2 IC'!AI4&gt;0,ISNUMBER('T2 IC'!AI4)),ROUND(MAX($K4-'T2 IC'!AI4,0)*ROUND('T1 Injection'!Y4,0)*$L4/1000000,0),"")</f>
        <v>1547</v>
      </c>
      <c r="AJ4" s="4">
        <f>IF(AND('T2 IC'!AJ4&gt;0,ISNUMBER('T2 IC'!AJ4)),ROUND(MAX($K4-'T2 IC'!AJ4,0)*ROUND('T1 Injection'!Z4,0)*$L4/1000000,0),"")</f>
        <v>1543</v>
      </c>
      <c r="AK4" s="4">
        <f>IF(AND('T2 IC'!AK4&gt;0,ISNUMBER('T2 IC'!AK4)),ROUND(MAX($K4-'T2 IC'!AK4,0)*ROUND('T1 Injection'!AA4,0)*$L4/1000000,0),"")</f>
        <v>1526</v>
      </c>
      <c r="AL4" s="4">
        <f>IF(AND('T2 IC'!AL4&gt;0,ISNUMBER('T2 IC'!AL4)),ROUND(MAX($K4-'T2 IC'!AL4,0)*ROUND('T1 Injection'!AB4,0)*$L4/1000000,0),"")</f>
        <v>1526</v>
      </c>
      <c r="AM4" s="4">
        <f>IF(AND('T2 IC'!AM4&gt;0,ISNUMBER('T2 IC'!AM4)),ROUND(MAX($K4-'T2 IC'!AM4,0)*ROUND('T1 Injection'!AC4,0)*$L4/1000000,0),"")</f>
        <v>1543</v>
      </c>
      <c r="AN4" s="4">
        <f>IF(AND('T2 IC'!AN4&gt;0,ISNUMBER('T2 IC'!AN4)),ROUND(MAX($K4-'T2 IC'!AN4,0)*ROUND('T1 Injection'!AD4,0)*$L4/1000000,0),"")</f>
        <v>1547</v>
      </c>
      <c r="AO4" s="4">
        <f>IF(AND('T2 IC'!AO4&gt;0,ISNUMBER('T2 IC'!AO4)),ROUND(MAX($K4-'T2 IC'!AO4,0)*ROUND('T1 Injection'!AE4,0)*$L4/1000000,0),"")</f>
        <v>1513</v>
      </c>
      <c r="AP4" s="4">
        <f>IF(AND('T2 IC'!AP4&gt;0,ISNUMBER('T2 IC'!AP4)),ROUND(MAX($K4-'T2 IC'!AP4,0)*ROUND('T1 Injection'!AF4,0)*$L4/1000000,0),"")</f>
        <v>1530</v>
      </c>
      <c r="AQ4" s="4">
        <f>IF(AND('T2 IC'!AQ4&gt;0,ISNUMBER('T2 IC'!AQ4)),ROUND(MAX($K4-'T2 IC'!AQ4,0)*ROUND('T1 Injection'!AG4,0)*$L4/1000000,0),"")</f>
        <v>1547</v>
      </c>
      <c r="AR4" s="4">
        <f>IF(AND('T2 IC'!AR4&gt;0,ISNUMBER('T2 IC'!AR4)),ROUND(MAX($K4-'T2 IC'!AR4,0)*ROUND('T1 Injection'!AH4,0)*$L4/1000000,0),"")</f>
        <v>1547</v>
      </c>
      <c r="AS4" s="4">
        <f>IF(AND('T2 IC'!AS4&gt;0,ISNUMBER('T2 IC'!AS4)),ROUND(MAX($K4-'T2 IC'!AS4,0)*ROUND('T1 Injection'!AI4,0)*$L4/1000000,0),"")</f>
        <v>1513</v>
      </c>
      <c r="AT4" s="4">
        <f>IF(AND('T2 IC'!AT4&gt;0,ISNUMBER('T2 IC'!AT4)),ROUND(MAX($K4-'T2 IC'!AT4,0)*ROUND('T1 Injection'!AJ4,0)*$L4/1000000,0),"")</f>
        <v>1530</v>
      </c>
      <c r="AU4" s="4">
        <f>IF(AND('T2 IC'!AU4&gt;0,ISNUMBER('T2 IC'!AU4)),ROUND(MAX($K4-'T2 IC'!AU4,0)*ROUND('T1 Injection'!AK4,0)*$L4/1000000,0),"")</f>
        <v>1547</v>
      </c>
      <c r="AV4" s="4">
        <f>IF(AND('T2 IC'!AV4&gt;0,ISNUMBER('T2 IC'!AV4)),ROUND(MAX($K4-'T2 IC'!AV4,0)*ROUND('T1 Injection'!AL4,0)*$L4/1000000,0),"")</f>
        <v>1547</v>
      </c>
      <c r="AW4" s="4">
        <f>IF(AND('T2 IC'!AW4&gt;0,ISNUMBER('T2 IC'!AW4)),ROUND(MAX($K4-'T2 IC'!AW4,0)*ROUND('T1 Injection'!AM4,0)*$L4/1000000,0),"")</f>
        <v>1513</v>
      </c>
      <c r="AX4" s="4">
        <f>IF(AND('T2 IC'!AX4&gt;0,ISNUMBER('T2 IC'!AX4)),ROUND(MAX($K4-'T2 IC'!AX4,0)*ROUND('T1 Injection'!AN4,0)*$L4/1000000,0),"")</f>
        <v>1530</v>
      </c>
      <c r="AY4" s="4">
        <f>IF(AND('T2 IC'!AY4&gt;0,ISNUMBER('T2 IC'!AY4)),ROUND(MAX($K4-'T2 IC'!AY4,0)*ROUND('T1 Injection'!AO4,0)*$L4/1000000,0),"")</f>
        <v>1547</v>
      </c>
      <c r="BB4" s="4">
        <f t="shared" ref="BB4:BH15" si="4">SUMIFS($X4:$AZ4,$X$2:$AZ$2,"&gt;="&amp;DATE(BB$2-1,10,1),$X$2:$AZ$2,"&lt;="&amp;DATE(BB$2,9,10))</f>
        <v>3491</v>
      </c>
      <c r="BC4" s="4">
        <f t="shared" si="4"/>
        <v>5652</v>
      </c>
      <c r="BD4" s="4">
        <f t="shared" si="4"/>
        <v>6137</v>
      </c>
      <c r="BE4" s="4">
        <f t="shared" si="4"/>
        <v>6138</v>
      </c>
      <c r="BF4" s="4">
        <f t="shared" si="4"/>
        <v>6137</v>
      </c>
      <c r="BG4" s="4">
        <f t="shared" si="4"/>
        <v>6137</v>
      </c>
      <c r="BH4" s="4">
        <f>SUMIFS($X4:$AZ4,$X$2:$AZ$2,"&gt;="&amp;DATE(BH$2-1,10,1),$X$2:$AZ$2,"&lt;="&amp;DATE(BH$2,9,10))</f>
        <v>6137</v>
      </c>
    </row>
    <row r="5" spans="2:60" x14ac:dyDescent="0.35">
      <c r="B5" t="str">
        <f>'T1 Injection'!B5</f>
        <v>COOP Carbone_Warwick</v>
      </c>
      <c r="C5" s="13">
        <v>44927</v>
      </c>
      <c r="D5" s="13">
        <f t="shared" si="1"/>
        <v>44927</v>
      </c>
      <c r="E5" s="13">
        <v>45086</v>
      </c>
      <c r="F5" s="13">
        <v>46022</v>
      </c>
      <c r="G5" s="13">
        <v>46112</v>
      </c>
      <c r="H5" s="13">
        <f t="shared" si="2"/>
        <v>46023</v>
      </c>
      <c r="I5" s="13">
        <f t="shared" si="3"/>
        <v>44927</v>
      </c>
      <c r="J5" s="13">
        <f t="shared" ref="J5:J39" si="5">IF(F5&gt;0,MIN(EOMONTH(F5,MOD(3-MONTH(F5),3)-3)+1,H5),"")</f>
        <v>45931</v>
      </c>
      <c r="K5" s="54">
        <v>67.8</v>
      </c>
      <c r="L5" s="54">
        <v>38.39</v>
      </c>
      <c r="N5" s="4" t="str">
        <f>IF(AND('T2 IC'!N5&gt;0,ISNUMBER('T2 IC'!N5)),ROUND(MAX($K5-'T2 IC'!N5,0)*ROUND('T1 Injection'!D5,0)*$L5/1000000,0),"")</f>
        <v/>
      </c>
      <c r="O5" s="4" t="str">
        <f>IF(AND('T2 IC'!O5&gt;0,ISNUMBER('T2 IC'!O5)),ROUND(MAX($K5-'T2 IC'!O5,0)*ROUND('T1 Injection'!E5,0)*$L5/1000000,0),"")</f>
        <v/>
      </c>
      <c r="P5" s="4" t="str">
        <f>IF(AND('T2 IC'!P5&gt;0,ISNUMBER('T2 IC'!P5)),ROUND(MAX($K5-'T2 IC'!P5,0)*ROUND('T1 Injection'!F5,0)*$L5/1000000,0),"")</f>
        <v/>
      </c>
      <c r="Q5" s="4">
        <f>IF(AND('T2 IC'!Q5&gt;0,ISNUMBER('T2 IC'!Q5)),ROUND(MAX($K5-'T2 IC'!Q5,0)*ROUND('T1 Injection'!G5,0)*$L5/1000000,0),"")</f>
        <v>180</v>
      </c>
      <c r="R5" s="4">
        <f>IF(AND('T2 IC'!R5&gt;0,ISNUMBER('T2 IC'!R5)),ROUND(MAX($K5-'T2 IC'!R5,0)*ROUND('T1 Injection'!H5,0)*$L5/1000000,0),"")</f>
        <v>276</v>
      </c>
      <c r="S5" s="4">
        <f>IF(AND('T2 IC'!S5&gt;0,ISNUMBER('T2 IC'!S5)),ROUND(MAX($K5-'T2 IC'!S5,0)*ROUND('T1 Injection'!I5,0)*$L5/1000000,0),"")</f>
        <v>573</v>
      </c>
      <c r="T5" s="4">
        <f>IF(AND('T2 IC'!T5&gt;0,ISNUMBER('T2 IC'!T5)),ROUND(MAX($K5-'T2 IC'!T5,0)*ROUND('T1 Injection'!J5,0)*$L5/1000000,0),"")</f>
        <v>691</v>
      </c>
      <c r="U5" s="4">
        <f>IF(AND('T2 IC'!U5&gt;0,ISNUMBER('T2 IC'!U5)),ROUND(MAX($K5-'T2 IC'!U5,0)*ROUND('T1 Injection'!K5,0)*$L5/1000000,0),"")</f>
        <v>621</v>
      </c>
      <c r="V5" s="4">
        <f>IF(AND('T2 IC'!V5&gt;0,ISNUMBER('T2 IC'!V5)),ROUND(MAX($K5-'T2 IC'!V5,0)*ROUND('T1 Injection'!L5,0)*$L5/1000000,0),"")</f>
        <v>683</v>
      </c>
      <c r="W5" s="4">
        <f>IF(AND('T2 IC'!W5&gt;0,ISNUMBER('T2 IC'!W5)),ROUND(MAX($K5-'T2 IC'!W5,0)*ROUND('T1 Injection'!M5,0)*$L5/1000000,0),"")</f>
        <v>591</v>
      </c>
      <c r="X5" s="4">
        <f>IF(AND('T2 IC'!X5&gt;0,ISNUMBER('T2 IC'!X5)),ROUND(MAX($K5-'T2 IC'!X5,0)*ROUND('T1 Injection'!N5,0)*$L5/1000000,0),"")</f>
        <v>444</v>
      </c>
      <c r="Y5" s="4">
        <f>IF(AND('T2 IC'!Y5&gt;0,ISNUMBER('T2 IC'!Y5)),ROUND(MAX($K5-'T2 IC'!Y5,0)*ROUND('T1 Injection'!O5,0)*$L5/1000000,0),"")</f>
        <v>278</v>
      </c>
      <c r="Z5" s="4">
        <f>IF(AND('T2 IC'!Z5&gt;0,ISNUMBER('T2 IC'!Z5)),ROUND(MAX($K5-'T2 IC'!Z5,0)*ROUND('T1 Injection'!P5,0)*$L5/1000000,0),"")</f>
        <v>701</v>
      </c>
      <c r="AA5" s="4">
        <f>IF(AND('T2 IC'!AA5&gt;0,ISNUMBER('T2 IC'!AA5)),ROUND(MAX($K5-'T2 IC'!AA5,0)*ROUND('T1 Injection'!Q5,0)*$L5/1000000,0),"")</f>
        <v>708</v>
      </c>
      <c r="AB5" s="4">
        <f>IF(AND('T2 IC'!AB5&gt;0,ISNUMBER('T2 IC'!AB5)),ROUND(MAX($K5-'T2 IC'!AB5,0)*ROUND('T1 Injection'!R5,0)*$L5/1000000,0),"")</f>
        <v>635</v>
      </c>
      <c r="AC5" s="4">
        <f>IF(AND('T2 IC'!AC5&gt;0,ISNUMBER('T2 IC'!AC5)),ROUND(MAX($K5-'T2 IC'!AC5,0)*ROUND('T1 Injection'!S5,0)*$L5/1000000,0),"")</f>
        <v>905</v>
      </c>
      <c r="AD5" s="4">
        <f>IF(AND('T2 IC'!AD5&gt;0,ISNUMBER('T2 IC'!AD5)),ROUND(MAX($K5-'T2 IC'!AD5,0)*ROUND('T1 Injection'!T5,0)*$L5/1000000,0),"")</f>
        <v>915</v>
      </c>
      <c r="AE5" s="4">
        <f>IF(AND('T2 IC'!AE5&gt;0,ISNUMBER('T2 IC'!AE5)),ROUND(MAX($K5-'T2 IC'!AE5,0)*ROUND('T1 Injection'!U5,0)*$L5/1000000,0),"")</f>
        <v>925</v>
      </c>
      <c r="AF5" s="4">
        <f>IF(AND('T2 IC'!AF5&gt;0,ISNUMBER('T2 IC'!AF5)),ROUND(MAX($K5-'T2 IC'!AF5,0)*ROUND('T1 Injection'!V5,0)*$L5/1000000,0),"")</f>
        <v>1011</v>
      </c>
      <c r="AG5" s="4">
        <f>IF(AND('T2 IC'!AG5&gt;0,ISNUMBER('T2 IC'!AG5)),ROUND(MAX($K5-'T2 IC'!AG5,0)*ROUND('T1 Injection'!W5,0)*$L5/1000000,0),"")</f>
        <v>989</v>
      </c>
      <c r="AH5" s="4">
        <f>IF(AND('T2 IC'!AH5&gt;0,ISNUMBER('T2 IC'!AH5)),ROUND(MAX($K5-'T2 IC'!AH5,0)*ROUND('T1 Injection'!X5,0)*$L5/1000000,0),"")</f>
        <v>1000</v>
      </c>
      <c r="AI5" s="4">
        <f>IF(AND('T2 IC'!AI5&gt;0,ISNUMBER('T2 IC'!AI5)),ROUND(MAX($K5-'T2 IC'!AI5,0)*ROUND('T1 Injection'!Y5,0)*$L5/1000000,0),"")</f>
        <v>1011</v>
      </c>
      <c r="AJ5" s="4">
        <f>IF(AND('T2 IC'!AJ5&gt;0,ISNUMBER('T2 IC'!AJ5)),ROUND(MAX($K5-'T2 IC'!AJ5,0)*ROUND('T1 Injection'!Z5,0)*$L5/1000000,0),"")</f>
        <v>1008</v>
      </c>
      <c r="AK5" s="4">
        <f>IF(AND('T2 IC'!AK5&gt;0,ISNUMBER('T2 IC'!AK5)),ROUND(MAX($K5-'T2 IC'!AK5,0)*ROUND('T1 Injection'!AA5,0)*$L5/1000000,0),"")</f>
        <v>997</v>
      </c>
      <c r="AL5" s="4">
        <f>IF(AND('T2 IC'!AL5&gt;0,ISNUMBER('T2 IC'!AL5)),ROUND(MAX($K5-'T2 IC'!AL5,0)*ROUND('T1 Injection'!AB5,0)*$L5/1000000,0),"")</f>
        <v>997</v>
      </c>
      <c r="AM5" s="4">
        <f>IF(AND('T2 IC'!AM5&gt;0,ISNUMBER('T2 IC'!AM5)),ROUND(MAX($K5-'T2 IC'!AM5,0)*ROUND('T1 Injection'!AC5,0)*$L5/1000000,0),"")</f>
        <v>1008</v>
      </c>
      <c r="AN5" s="4">
        <f>IF(AND('T2 IC'!AN5&gt;0,ISNUMBER('T2 IC'!AN5)),ROUND(MAX($K5-'T2 IC'!AN5,0)*ROUND('T1 Injection'!AD5,0)*$L5/1000000,0),"")</f>
        <v>1011</v>
      </c>
      <c r="AO5" s="4">
        <f>IF(AND('T2 IC'!AO5&gt;0,ISNUMBER('T2 IC'!AO5)),ROUND(MAX($K5-'T2 IC'!AO5,0)*ROUND('T1 Injection'!AE5,0)*$L5/1000000,0),"")</f>
        <v>989</v>
      </c>
      <c r="AP5" s="4">
        <f>IF(AND('T2 IC'!AP5&gt;0,ISNUMBER('T2 IC'!AP5)),ROUND(MAX($K5-'T2 IC'!AP5,0)*ROUND('T1 Injection'!AF5,0)*$L5/1000000,0),"")</f>
        <v>1000</v>
      </c>
      <c r="AQ5" s="4">
        <f>IF(AND('T2 IC'!AQ5&gt;0,ISNUMBER('T2 IC'!AQ5)),ROUND(MAX($K5-'T2 IC'!AQ5,0)*ROUND('T1 Injection'!AG5,0)*$L5/1000000,0),"")</f>
        <v>1011</v>
      </c>
      <c r="AR5" s="4">
        <f>IF(AND('T2 IC'!AR5&gt;0,ISNUMBER('T2 IC'!AR5)),ROUND(MAX($K5-'T2 IC'!AR5,0)*ROUND('T1 Injection'!AH5,0)*$L5/1000000,0),"")</f>
        <v>1011</v>
      </c>
      <c r="AS5" s="4">
        <f>IF(AND('T2 IC'!AS5&gt;0,ISNUMBER('T2 IC'!AS5)),ROUND(MAX($K5-'T2 IC'!AS5,0)*ROUND('T1 Injection'!AI5,0)*$L5/1000000,0),"")</f>
        <v>989</v>
      </c>
      <c r="AT5" s="4">
        <f>IF(AND('T2 IC'!AT5&gt;0,ISNUMBER('T2 IC'!AT5)),ROUND(MAX($K5-'T2 IC'!AT5,0)*ROUND('T1 Injection'!AJ5,0)*$L5/1000000,0),"")</f>
        <v>1000</v>
      </c>
      <c r="AU5" s="4">
        <f>IF(AND('T2 IC'!AU5&gt;0,ISNUMBER('T2 IC'!AU5)),ROUND(MAX($K5-'T2 IC'!AU5,0)*ROUND('T1 Injection'!AK5,0)*$L5/1000000,0),"")</f>
        <v>1011</v>
      </c>
      <c r="AV5" s="4">
        <f>IF(AND('T2 IC'!AV5&gt;0,ISNUMBER('T2 IC'!AV5)),ROUND(MAX($K5-'T2 IC'!AV5,0)*ROUND('T1 Injection'!AL5,0)*$L5/1000000,0),"")</f>
        <v>1011</v>
      </c>
      <c r="AW5" s="4">
        <f>IF(AND('T2 IC'!AW5&gt;0,ISNUMBER('T2 IC'!AW5)),ROUND(MAX($K5-'T2 IC'!AW5,0)*ROUND('T1 Injection'!AM5,0)*$L5/1000000,0),"")</f>
        <v>989</v>
      </c>
      <c r="AX5" s="4">
        <f>IF(AND('T2 IC'!AX5&gt;0,ISNUMBER('T2 IC'!AX5)),ROUND(MAX($K5-'T2 IC'!AX5,0)*ROUND('T1 Injection'!AN5,0)*$L5/1000000,0),"")</f>
        <v>1000</v>
      </c>
      <c r="AY5" s="4">
        <f>IF(AND('T2 IC'!AY5&gt;0,ISNUMBER('T2 IC'!AY5)),ROUND(MAX($K5-'T2 IC'!AY5,0)*ROUND('T1 Injection'!AO5,0)*$L5/1000000,0),"")</f>
        <v>1011</v>
      </c>
      <c r="BB5" s="4">
        <f t="shared" si="4"/>
        <v>2131</v>
      </c>
      <c r="BC5" s="4">
        <f t="shared" si="4"/>
        <v>3380</v>
      </c>
      <c r="BD5" s="4">
        <f t="shared" si="4"/>
        <v>4011</v>
      </c>
      <c r="BE5" s="4">
        <f t="shared" si="4"/>
        <v>4010</v>
      </c>
      <c r="BF5" s="4">
        <f t="shared" si="4"/>
        <v>4011</v>
      </c>
      <c r="BG5" s="4">
        <f t="shared" si="4"/>
        <v>4011</v>
      </c>
      <c r="BH5" s="4">
        <f t="shared" si="4"/>
        <v>4011</v>
      </c>
    </row>
    <row r="6" spans="2:60" x14ac:dyDescent="0.35">
      <c r="B6" t="str">
        <f>'T1 Injection'!B6</f>
        <v>VSH_Saint-Hyacinthe</v>
      </c>
      <c r="C6" s="13">
        <v>44927</v>
      </c>
      <c r="D6" s="13">
        <f t="shared" si="1"/>
        <v>44927</v>
      </c>
      <c r="E6" s="13">
        <v>45089</v>
      </c>
      <c r="F6" s="13">
        <v>46022</v>
      </c>
      <c r="G6" s="13">
        <v>46112</v>
      </c>
      <c r="H6" s="13">
        <f t="shared" si="2"/>
        <v>46023</v>
      </c>
      <c r="I6" s="13">
        <f t="shared" si="3"/>
        <v>44927</v>
      </c>
      <c r="J6" s="13">
        <f t="shared" si="5"/>
        <v>45931</v>
      </c>
      <c r="K6" s="54">
        <v>67.8</v>
      </c>
      <c r="L6" s="54">
        <v>38.39</v>
      </c>
      <c r="N6" s="4" t="str">
        <f>IF(AND('T2 IC'!N6&gt;0,ISNUMBER('T2 IC'!N6)),ROUND(MAX($K6-'T2 IC'!N6,0)*ROUND('T1 Injection'!D6,0)*$L6/1000000,0),"")</f>
        <v/>
      </c>
      <c r="O6" s="4" t="str">
        <f>IF(AND('T2 IC'!O6&gt;0,ISNUMBER('T2 IC'!O6)),ROUND(MAX($K6-'T2 IC'!O6,0)*ROUND('T1 Injection'!E6,0)*$L6/1000000,0),"")</f>
        <v/>
      </c>
      <c r="P6" s="4" t="str">
        <f>IF(AND('T2 IC'!P6&gt;0,ISNUMBER('T2 IC'!P6)),ROUND(MAX($K6-'T2 IC'!P6,0)*ROUND('T1 Injection'!F6,0)*$L6/1000000,0),"")</f>
        <v/>
      </c>
      <c r="Q6" s="4">
        <f>IF(AND('T2 IC'!Q6&gt;0,ISNUMBER('T2 IC'!Q6)),ROUND(MAX($K6-'T2 IC'!Q6,0)*ROUND('T1 Injection'!G6,0)*$L6/1000000,0),"")</f>
        <v>1471</v>
      </c>
      <c r="R6" s="4">
        <f>IF(AND('T2 IC'!R6&gt;0,ISNUMBER('T2 IC'!R6)),ROUND(MAX($K6-'T2 IC'!R6,0)*ROUND('T1 Injection'!H6,0)*$L6/1000000,0),"")</f>
        <v>2384</v>
      </c>
      <c r="S6" s="4">
        <f>IF(AND('T2 IC'!S6&gt;0,ISNUMBER('T2 IC'!S6)),ROUND(MAX($K6-'T2 IC'!S6,0)*ROUND('T1 Injection'!I6,0)*$L6/1000000,0),"")</f>
        <v>2458</v>
      </c>
      <c r="T6" s="4">
        <f>IF(AND('T2 IC'!T6&gt;0,ISNUMBER('T2 IC'!T6)),ROUND(MAX($K6-'T2 IC'!T6,0)*ROUND('T1 Injection'!J6,0)*$L6/1000000,0),"")</f>
        <v>2471</v>
      </c>
      <c r="U6" s="4">
        <f>IF(AND('T2 IC'!U6&gt;0,ISNUMBER('T2 IC'!U6)),ROUND(MAX($K6-'T2 IC'!U6,0)*ROUND('T1 Injection'!K6,0)*$L6/1000000,0),"")</f>
        <v>2606</v>
      </c>
      <c r="V6" s="4">
        <f>IF(AND('T2 IC'!V6&gt;0,ISNUMBER('T2 IC'!V6)),ROUND(MAX($K6-'T2 IC'!V6,0)*ROUND('T1 Injection'!L6,0)*$L6/1000000,0),"")</f>
        <v>2414</v>
      </c>
      <c r="W6" s="4">
        <f>IF(AND('T2 IC'!W6&gt;0,ISNUMBER('T2 IC'!W6)),ROUND(MAX($K6-'T2 IC'!W6,0)*ROUND('T1 Injection'!M6,0)*$L6/1000000,0),"")</f>
        <v>2149</v>
      </c>
      <c r="X6" s="4">
        <f>IF(AND('T2 IC'!X6&gt;0,ISNUMBER('T2 IC'!X6)),ROUND(MAX($K6-'T2 IC'!X6,0)*ROUND('T1 Injection'!N6,0)*$L6/1000000,0),"")</f>
        <v>1998</v>
      </c>
      <c r="Y6" s="4">
        <f>IF(AND('T2 IC'!Y6&gt;0,ISNUMBER('T2 IC'!Y6)),ROUND(MAX($K6-'T2 IC'!Y6,0)*ROUND('T1 Injection'!O6,0)*$L6/1000000,0),"")</f>
        <v>2379</v>
      </c>
      <c r="Z6" s="4">
        <f>IF(AND('T2 IC'!Z6&gt;0,ISNUMBER('T2 IC'!Z6)),ROUND(MAX($K6-'T2 IC'!Z6,0)*ROUND('T1 Injection'!P6,0)*$L6/1000000,0),"")</f>
        <v>2693</v>
      </c>
      <c r="AA6" s="4">
        <f>IF(AND('T2 IC'!AA6&gt;0,ISNUMBER('T2 IC'!AA6)),ROUND(MAX($K6-'T2 IC'!AA6,0)*ROUND('T1 Injection'!Q6,0)*$L6/1000000,0),"")</f>
        <v>2545</v>
      </c>
      <c r="AB6" s="4">
        <f>IF(AND('T2 IC'!AB6&gt;0,ISNUMBER('T2 IC'!AB6)),ROUND(MAX($K6-'T2 IC'!AB6,0)*ROUND('T1 Injection'!R6,0)*$L6/1000000,0),"")</f>
        <v>2139</v>
      </c>
      <c r="AC6" s="4">
        <f>IF(AND('T2 IC'!AC6&gt;0,ISNUMBER('T2 IC'!AC6)),ROUND(MAX($K6-'T2 IC'!AC6,0)*ROUND('T1 Injection'!S6,0)*$L6/1000000,0),"")</f>
        <v>2009</v>
      </c>
      <c r="AD6" s="4">
        <f>IF(AND('T2 IC'!AD6&gt;0,ISNUMBER('T2 IC'!AD6)),ROUND(MAX($K6-'T2 IC'!AD6,0)*ROUND('T1 Injection'!T6,0)*$L6/1000000,0),"")</f>
        <v>2031</v>
      </c>
      <c r="AE6" s="4">
        <f>IF(AND('T2 IC'!AE6&gt;0,ISNUMBER('T2 IC'!AE6)),ROUND(MAX($K6-'T2 IC'!AE6,0)*ROUND('T1 Injection'!U6,0)*$L6/1000000,0),"")</f>
        <v>2054</v>
      </c>
      <c r="AF6" s="4">
        <f>IF(AND('T2 IC'!AF6&gt;0,ISNUMBER('T2 IC'!AF6)),ROUND(MAX($K6-'T2 IC'!AF6,0)*ROUND('T1 Injection'!V6,0)*$L6/1000000,0),"")</f>
        <v>2054</v>
      </c>
      <c r="AG6" s="4">
        <f>IF(AND('T2 IC'!AG6&gt;0,ISNUMBER('T2 IC'!AG6)),ROUND(MAX($K6-'T2 IC'!AG6,0)*ROUND('T1 Injection'!W6,0)*$L6/1000000,0),"")</f>
        <v>2009</v>
      </c>
      <c r="AH6" s="4">
        <f>IF(AND('T2 IC'!AH6&gt;0,ISNUMBER('T2 IC'!AH6)),ROUND(MAX($K6-'T2 IC'!AH6,0)*ROUND('T1 Injection'!X6,0)*$L6/1000000,0),"")</f>
        <v>2031</v>
      </c>
      <c r="AI6" s="4">
        <f>IF(AND('T2 IC'!AI6&gt;0,ISNUMBER('T2 IC'!AI6)),ROUND(MAX($K6-'T2 IC'!AI6,0)*ROUND('T1 Injection'!Y6,0)*$L6/1000000,0),"")</f>
        <v>2054</v>
      </c>
      <c r="AJ6" s="4">
        <f>IF(AND('T2 IC'!AJ6&gt;0,ISNUMBER('T2 IC'!AJ6)),ROUND(MAX($K6-'T2 IC'!AJ6,0)*ROUND('T1 Injection'!Z6,0)*$L6/1000000,0),"")</f>
        <v>2048</v>
      </c>
      <c r="AK6" s="4">
        <f>IF(AND('T2 IC'!AK6&gt;0,ISNUMBER('T2 IC'!AK6)),ROUND(MAX($K6-'T2 IC'!AK6,0)*ROUND('T1 Injection'!AA6,0)*$L6/1000000,0),"")</f>
        <v>2026</v>
      </c>
      <c r="AL6" s="4">
        <f>IF(AND('T2 IC'!AL6&gt;0,ISNUMBER('T2 IC'!AL6)),ROUND(MAX($K6-'T2 IC'!AL6,0)*ROUND('T1 Injection'!AB6,0)*$L6/1000000,0),"")</f>
        <v>2026</v>
      </c>
      <c r="AM6" s="4">
        <f>IF(AND('T2 IC'!AM6&gt;0,ISNUMBER('T2 IC'!AM6)),ROUND(MAX($K6-'T2 IC'!AM6,0)*ROUND('T1 Injection'!AC6,0)*$L6/1000000,0),"")</f>
        <v>2048</v>
      </c>
      <c r="AN6" s="4">
        <f>IF(AND('T2 IC'!AN6&gt;0,ISNUMBER('T2 IC'!AN6)),ROUND(MAX($K6-'T2 IC'!AN6,0)*ROUND('T1 Injection'!AD6,0)*$L6/1000000,0),"")</f>
        <v>2054</v>
      </c>
      <c r="AO6" s="4">
        <f>IF(AND('T2 IC'!AO6&gt;0,ISNUMBER('T2 IC'!AO6)),ROUND(MAX($K6-'T2 IC'!AO6,0)*ROUND('T1 Injection'!AE6,0)*$L6/1000000,0),"")</f>
        <v>2009</v>
      </c>
      <c r="AP6" s="4">
        <f>IF(AND('T2 IC'!AP6&gt;0,ISNUMBER('T2 IC'!AP6)),ROUND(MAX($K6-'T2 IC'!AP6,0)*ROUND('T1 Injection'!AF6,0)*$L6/1000000,0),"")</f>
        <v>2031</v>
      </c>
      <c r="AQ6" s="4">
        <f>IF(AND('T2 IC'!AQ6&gt;0,ISNUMBER('T2 IC'!AQ6)),ROUND(MAX($K6-'T2 IC'!AQ6,0)*ROUND('T1 Injection'!AG6,0)*$L6/1000000,0),"")</f>
        <v>2054</v>
      </c>
      <c r="AR6" s="4">
        <f>IF(AND('T2 IC'!AR6&gt;0,ISNUMBER('T2 IC'!AR6)),ROUND(MAX($K6-'T2 IC'!AR6,0)*ROUND('T1 Injection'!AH6,0)*$L6/1000000,0),"")</f>
        <v>2054</v>
      </c>
      <c r="AS6" s="4">
        <f>IF(AND('T2 IC'!AS6&gt;0,ISNUMBER('T2 IC'!AS6)),ROUND(MAX($K6-'T2 IC'!AS6,0)*ROUND('T1 Injection'!AI6,0)*$L6/1000000,0),"")</f>
        <v>2009</v>
      </c>
      <c r="AT6" s="4">
        <f>IF(AND('T2 IC'!AT6&gt;0,ISNUMBER('T2 IC'!AT6)),ROUND(MAX($K6-'T2 IC'!AT6,0)*ROUND('T1 Injection'!AJ6,0)*$L6/1000000,0),"")</f>
        <v>2031</v>
      </c>
      <c r="AU6" s="4">
        <f>IF(AND('T2 IC'!AU6&gt;0,ISNUMBER('T2 IC'!AU6)),ROUND(MAX($K6-'T2 IC'!AU6,0)*ROUND('T1 Injection'!AK6,0)*$L6/1000000,0),"")</f>
        <v>2054</v>
      </c>
      <c r="AV6" s="4">
        <f>IF(AND('T2 IC'!AV6&gt;0,ISNUMBER('T2 IC'!AV6)),ROUND(MAX($K6-'T2 IC'!AV6,0)*ROUND('T1 Injection'!AL6,0)*$L6/1000000,0),"")</f>
        <v>2054</v>
      </c>
      <c r="AW6" s="4">
        <f>IF(AND('T2 IC'!AW6&gt;0,ISNUMBER('T2 IC'!AW6)),ROUND(MAX($K6-'T2 IC'!AW6,0)*ROUND('T1 Injection'!AM6,0)*$L6/1000000,0),"")</f>
        <v>2009</v>
      </c>
      <c r="AX6" s="4">
        <f>IF(AND('T2 IC'!AX6&gt;0,ISNUMBER('T2 IC'!AX6)),ROUND(MAX($K6-'T2 IC'!AX6,0)*ROUND('T1 Injection'!AN6,0)*$L6/1000000,0),"")</f>
        <v>2031</v>
      </c>
      <c r="AY6" s="4">
        <f>IF(AND('T2 IC'!AY6&gt;0,ISNUMBER('T2 IC'!AY6)),ROUND(MAX($K6-'T2 IC'!AY6,0)*ROUND('T1 Injection'!AO6,0)*$L6/1000000,0),"")</f>
        <v>2054</v>
      </c>
      <c r="BB6" s="4">
        <f t="shared" si="4"/>
        <v>9615</v>
      </c>
      <c r="BC6" s="4">
        <f t="shared" si="4"/>
        <v>8233</v>
      </c>
      <c r="BD6" s="4">
        <f t="shared" si="4"/>
        <v>8148</v>
      </c>
      <c r="BE6" s="4">
        <f t="shared" si="4"/>
        <v>8148</v>
      </c>
      <c r="BF6" s="4">
        <f t="shared" si="4"/>
        <v>8148</v>
      </c>
      <c r="BG6" s="4">
        <f t="shared" si="4"/>
        <v>8148</v>
      </c>
      <c r="BH6" s="4">
        <f t="shared" si="4"/>
        <v>8148</v>
      </c>
    </row>
    <row r="7" spans="2:60" x14ac:dyDescent="0.35">
      <c r="B7" t="str">
        <f>'T1 Injection'!B7</f>
        <v>Tidal_Hamilton</v>
      </c>
      <c r="C7" s="13">
        <v>45006</v>
      </c>
      <c r="D7" s="13">
        <f t="shared" si="1"/>
        <v>44927</v>
      </c>
      <c r="E7" s="13">
        <v>45174</v>
      </c>
      <c r="F7" s="13">
        <v>46022</v>
      </c>
      <c r="G7" s="13">
        <v>46112</v>
      </c>
      <c r="H7" s="13">
        <f t="shared" si="2"/>
        <v>46023</v>
      </c>
      <c r="I7" s="13">
        <f t="shared" si="3"/>
        <v>45017</v>
      </c>
      <c r="J7" s="13">
        <f t="shared" si="5"/>
        <v>45931</v>
      </c>
      <c r="K7" s="54">
        <v>67.8</v>
      </c>
      <c r="L7" s="54">
        <v>38.39</v>
      </c>
      <c r="N7" s="4" t="str">
        <f>IF(AND('T2 IC'!N7&gt;0,ISNUMBER('T2 IC'!N7)),ROUND(MAX($K7-'T2 IC'!N7,0)*ROUND('T1 Injection'!D7,0)*$L7/1000000,0),"")</f>
        <v/>
      </c>
      <c r="O7" s="4" t="str">
        <f>IF(AND('T2 IC'!O7&gt;0,ISNUMBER('T2 IC'!O7)),ROUND(MAX($K7-'T2 IC'!O7,0)*ROUND('T1 Injection'!E7,0)*$L7/1000000,0),"")</f>
        <v/>
      </c>
      <c r="P7" s="4" t="str">
        <f>IF(AND('T2 IC'!P7&gt;0,ISNUMBER('T2 IC'!P7)),ROUND(MAX($K7-'T2 IC'!P7,0)*ROUND('T1 Injection'!F7,0)*$L7/1000000,0),"")</f>
        <v/>
      </c>
      <c r="Q7" s="4" t="str">
        <f>IF(AND('T2 IC'!Q7&gt;0,ISNUMBER('T2 IC'!Q7)),ROUND(MAX($K7-'T2 IC'!Q7,0)*ROUND('T1 Injection'!G7,0)*$L7/1000000,0),"")</f>
        <v/>
      </c>
      <c r="R7" s="4">
        <f>IF(AND('T2 IC'!R7&gt;0,ISNUMBER('T2 IC'!R7)),ROUND(MAX($K7-'T2 IC'!R7,0)*ROUND('T1 Injection'!H7,0)*$L7/1000000,0),"")</f>
        <v>410</v>
      </c>
      <c r="S7" s="4">
        <f>IF(AND('T2 IC'!S7&gt;0,ISNUMBER('T2 IC'!S7)),ROUND(MAX($K7-'T2 IC'!S7,0)*ROUND('T1 Injection'!I7,0)*$L7/1000000,0),"")</f>
        <v>585</v>
      </c>
      <c r="T7" s="4">
        <f>IF(AND('T2 IC'!T7&gt;0,ISNUMBER('T2 IC'!T7)),ROUND(MAX($K7-'T2 IC'!T7,0)*ROUND('T1 Injection'!J7,0)*$L7/1000000,0),"")</f>
        <v>528</v>
      </c>
      <c r="U7" s="4">
        <f>IF(AND('T2 IC'!U7&gt;0,ISNUMBER('T2 IC'!U7)),ROUND(MAX($K7-'T2 IC'!U7,0)*ROUND('T1 Injection'!K7,0)*$L7/1000000,0),"")</f>
        <v>426</v>
      </c>
      <c r="V7" s="4">
        <f>IF(AND('T2 IC'!V7&gt;0,ISNUMBER('T2 IC'!V7)),ROUND(MAX($K7-'T2 IC'!V7,0)*ROUND('T1 Injection'!L7,0)*$L7/1000000,0),"")</f>
        <v>235</v>
      </c>
      <c r="W7" s="4">
        <f>IF(AND('T2 IC'!W7&gt;0,ISNUMBER('T2 IC'!W7)),ROUND(MAX($K7-'T2 IC'!W7,0)*ROUND('T1 Injection'!M7,0)*$L7/1000000,0),"")</f>
        <v>42</v>
      </c>
      <c r="X7" s="4">
        <f>IF(AND('T2 IC'!X7&gt;0,ISNUMBER('T2 IC'!X7)),ROUND(MAX($K7-'T2 IC'!X7,0)*ROUND('T1 Injection'!N7,0)*$L7/1000000,0),"")</f>
        <v>10</v>
      </c>
      <c r="Y7" s="4">
        <f>IF(AND('T2 IC'!Y7&gt;0,ISNUMBER('T2 IC'!Y7)),ROUND(MAX($K7-'T2 IC'!Y7,0)*ROUND('T1 Injection'!O7,0)*$L7/1000000,0),"")</f>
        <v>293</v>
      </c>
      <c r="Z7" s="4">
        <f>IF(AND('T2 IC'!Z7&gt;0,ISNUMBER('T2 IC'!Z7)),ROUND(MAX($K7-'T2 IC'!Z7,0)*ROUND('T1 Injection'!P7,0)*$L7/1000000,0),"")</f>
        <v>698</v>
      </c>
      <c r="AA7" s="4">
        <f>IF(AND('T2 IC'!AA7&gt;0,ISNUMBER('T2 IC'!AA7)),ROUND(MAX($K7-'T2 IC'!AA7,0)*ROUND('T1 Injection'!Q7,0)*$L7/1000000,0),"")</f>
        <v>177</v>
      </c>
      <c r="AB7" s="4">
        <f>IF(AND('T2 IC'!AB7&gt;0,ISNUMBER('T2 IC'!AB7)),ROUND(MAX($K7-'T2 IC'!AB7,0)*ROUND('T1 Injection'!R7,0)*$L7/1000000,0),"")</f>
        <v>674</v>
      </c>
      <c r="AC7" s="4">
        <f>IF(AND('T2 IC'!AC7&gt;0,ISNUMBER('T2 IC'!AC7)),ROUND(MAX($K7-'T2 IC'!AC7,0)*ROUND('T1 Injection'!S7,0)*$L7/1000000,0),"")</f>
        <v>633</v>
      </c>
      <c r="AD7" s="4">
        <f>IF(AND('T2 IC'!AD7&gt;0,ISNUMBER('T2 IC'!AD7)),ROUND(MAX($K7-'T2 IC'!AD7,0)*ROUND('T1 Injection'!T7,0)*$L7/1000000,0),"")</f>
        <v>640</v>
      </c>
      <c r="AE7" s="4">
        <f>IF(AND('T2 IC'!AE7&gt;0,ISNUMBER('T2 IC'!AE7)),ROUND(MAX($K7-'T2 IC'!AE7,0)*ROUND('T1 Injection'!U7,0)*$L7/1000000,0),"")</f>
        <v>647</v>
      </c>
      <c r="AF7" s="4">
        <f>IF(AND('T2 IC'!AF7&gt;0,ISNUMBER('T2 IC'!AF7)),ROUND(MAX($K7-'T2 IC'!AF7,0)*ROUND('T1 Injection'!V7,0)*$L7/1000000,0),"")</f>
        <v>54</v>
      </c>
      <c r="AG7" s="4">
        <f>IF(AND('T2 IC'!AG7&gt;0,ISNUMBER('T2 IC'!AG7)),ROUND(MAX($K7-'T2 IC'!AG7,0)*ROUND('T1 Injection'!W7,0)*$L7/1000000,0),"")</f>
        <v>53</v>
      </c>
      <c r="AH7" s="4">
        <f>IF(AND('T2 IC'!AH7&gt;0,ISNUMBER('T2 IC'!AH7)),ROUND(MAX($K7-'T2 IC'!AH7,0)*ROUND('T1 Injection'!X7,0)*$L7/1000000,0),"")</f>
        <v>53</v>
      </c>
      <c r="AI7" s="4">
        <f>IF(AND('T2 IC'!AI7&gt;0,ISNUMBER('T2 IC'!AI7)),ROUND(MAX($K7-'T2 IC'!AI7,0)*ROUND('T1 Injection'!Y7,0)*$L7/1000000,0),"")</f>
        <v>54</v>
      </c>
      <c r="AJ7" s="4">
        <f>IF(AND('T2 IC'!AJ7&gt;0,ISNUMBER('T2 IC'!AJ7)),ROUND(MAX($K7-'T2 IC'!AJ7,0)*ROUND('T1 Injection'!Z7,0)*$L7/1000000,0),"")</f>
        <v>0</v>
      </c>
      <c r="AK7" s="4">
        <f>IF(AND('T2 IC'!AK7&gt;0,ISNUMBER('T2 IC'!AK7)),ROUND(MAX($K7-'T2 IC'!AK7,0)*ROUND('T1 Injection'!AA7,0)*$L7/1000000,0),"")</f>
        <v>0</v>
      </c>
      <c r="AL7" s="4">
        <f>IF(AND('T2 IC'!AL7&gt;0,ISNUMBER('T2 IC'!AL7)),ROUND(MAX($K7-'T2 IC'!AL7,0)*ROUND('T1 Injection'!AB7,0)*$L7/1000000,0),"")</f>
        <v>0</v>
      </c>
      <c r="AM7" s="4">
        <f>IF(AND('T2 IC'!AM7&gt;0,ISNUMBER('T2 IC'!AM7)),ROUND(MAX($K7-'T2 IC'!AM7,0)*ROUND('T1 Injection'!AC7,0)*$L7/1000000,0),"")</f>
        <v>0</v>
      </c>
      <c r="AN7" s="4">
        <f>IF(AND('T2 IC'!AN7&gt;0,ISNUMBER('T2 IC'!AN7)),ROUND(MAX($K7-'T2 IC'!AN7,0)*ROUND('T1 Injection'!AD7,0)*$L7/1000000,0),"")</f>
        <v>0</v>
      </c>
      <c r="AO7" s="4">
        <f>IF(AND('T2 IC'!AO7&gt;0,ISNUMBER('T2 IC'!AO7)),ROUND(MAX($K7-'T2 IC'!AO7,0)*ROUND('T1 Injection'!AE7,0)*$L7/1000000,0),"")</f>
        <v>0</v>
      </c>
      <c r="AP7" s="4">
        <f>IF(AND('T2 IC'!AP7&gt;0,ISNUMBER('T2 IC'!AP7)),ROUND(MAX($K7-'T2 IC'!AP7,0)*ROUND('T1 Injection'!AF7,0)*$L7/1000000,0),"")</f>
        <v>0</v>
      </c>
      <c r="AQ7" s="4">
        <f>IF(AND('T2 IC'!AQ7&gt;0,ISNUMBER('T2 IC'!AQ7)),ROUND(MAX($K7-'T2 IC'!AQ7,0)*ROUND('T1 Injection'!AG7,0)*$L7/1000000,0),"")</f>
        <v>0</v>
      </c>
      <c r="AR7" s="4">
        <f>IF(AND('T2 IC'!AR7&gt;0,ISNUMBER('T2 IC'!AR7)),ROUND(MAX($K7-'T2 IC'!AR7,0)*ROUND('T1 Injection'!AH7,0)*$L7/1000000,0),"")</f>
        <v>0</v>
      </c>
      <c r="AS7" s="4">
        <f>IF(AND('T2 IC'!AS7&gt;0,ISNUMBER('T2 IC'!AS7)),ROUND(MAX($K7-'T2 IC'!AS7,0)*ROUND('T1 Injection'!AI7,0)*$L7/1000000,0),"")</f>
        <v>0</v>
      </c>
      <c r="AT7" s="4">
        <f>IF(AND('T2 IC'!AT7&gt;0,ISNUMBER('T2 IC'!AT7)),ROUND(MAX($K7-'T2 IC'!AT7,0)*ROUND('T1 Injection'!AJ7,0)*$L7/1000000,0),"")</f>
        <v>0</v>
      </c>
      <c r="AU7" s="4">
        <f>IF(AND('T2 IC'!AU7&gt;0,ISNUMBER('T2 IC'!AU7)),ROUND(MAX($K7-'T2 IC'!AU7,0)*ROUND('T1 Injection'!AK7,0)*$L7/1000000,0),"")</f>
        <v>0</v>
      </c>
      <c r="AV7" s="4">
        <f>IF(AND('T2 IC'!AV7&gt;0,ISNUMBER('T2 IC'!AV7)),ROUND(MAX($K7-'T2 IC'!AV7,0)*ROUND('T1 Injection'!AL7,0)*$L7/1000000,0),"")</f>
        <v>0</v>
      </c>
      <c r="AW7" s="4">
        <f>IF(AND('T2 IC'!AW7&gt;0,ISNUMBER('T2 IC'!AW7)),ROUND(MAX($K7-'T2 IC'!AW7,0)*ROUND('T1 Injection'!AM7,0)*$L7/1000000,0),"")</f>
        <v>0</v>
      </c>
      <c r="AX7" s="4">
        <f>IF(AND('T2 IC'!AX7&gt;0,ISNUMBER('T2 IC'!AX7)),ROUND(MAX($K7-'T2 IC'!AX7,0)*ROUND('T1 Injection'!AN7,0)*$L7/1000000,0),"")</f>
        <v>0</v>
      </c>
      <c r="AY7" s="4">
        <f>IF(AND('T2 IC'!AY7&gt;0,ISNUMBER('T2 IC'!AY7)),ROUND(MAX($K7-'T2 IC'!AY7,0)*ROUND('T1 Injection'!AO7,0)*$L7/1000000,0),"")</f>
        <v>0</v>
      </c>
      <c r="BB7" s="4">
        <f t="shared" si="4"/>
        <v>1178</v>
      </c>
      <c r="BC7" s="4">
        <f t="shared" si="4"/>
        <v>2594</v>
      </c>
      <c r="BD7" s="4">
        <f t="shared" si="4"/>
        <v>214</v>
      </c>
      <c r="BE7" s="4">
        <f t="shared" si="4"/>
        <v>0</v>
      </c>
      <c r="BF7" s="4">
        <f t="shared" si="4"/>
        <v>0</v>
      </c>
      <c r="BG7" s="4">
        <f t="shared" si="4"/>
        <v>0</v>
      </c>
      <c r="BH7" s="4">
        <f t="shared" si="4"/>
        <v>0</v>
      </c>
    </row>
    <row r="8" spans="2:60" x14ac:dyDescent="0.35">
      <c r="B8" t="str">
        <f>'T1 Injection'!B8</f>
        <v>ADM_Candiac</v>
      </c>
      <c r="C8" s="13">
        <v>45006</v>
      </c>
      <c r="D8" s="13">
        <f t="shared" si="1"/>
        <v>44927</v>
      </c>
      <c r="E8" s="13">
        <v>45174</v>
      </c>
      <c r="F8" s="13">
        <v>46022</v>
      </c>
      <c r="G8" s="13">
        <v>46112</v>
      </c>
      <c r="H8" s="13">
        <f t="shared" si="2"/>
        <v>46023</v>
      </c>
      <c r="I8" s="13">
        <f t="shared" si="3"/>
        <v>45017</v>
      </c>
      <c r="J8" s="13">
        <f t="shared" si="5"/>
        <v>45931</v>
      </c>
      <c r="K8" s="54">
        <v>67.8</v>
      </c>
      <c r="L8" s="54">
        <v>38.39</v>
      </c>
      <c r="N8" s="4" t="str">
        <f>IF(AND('T2 IC'!N8&gt;0,ISNUMBER('T2 IC'!N8)),ROUND(MAX($K8-'T2 IC'!N8,0)*ROUND('T1 Injection'!D8,0)*$L8/1000000,0),"")</f>
        <v/>
      </c>
      <c r="O8" s="4" t="str">
        <f>IF(AND('T2 IC'!O8&gt;0,ISNUMBER('T2 IC'!O8)),ROUND(MAX($K8-'T2 IC'!O8,0)*ROUND('T1 Injection'!E8,0)*$L8/1000000,0),"")</f>
        <v/>
      </c>
      <c r="P8" s="4" t="str">
        <f>IF(AND('T2 IC'!P8&gt;0,ISNUMBER('T2 IC'!P8)),ROUND(MAX($K8-'T2 IC'!P8,0)*ROUND('T1 Injection'!F8,0)*$L8/1000000,0),"")</f>
        <v/>
      </c>
      <c r="Q8" s="4" t="str">
        <f>IF(AND('T2 IC'!Q8&gt;0,ISNUMBER('T2 IC'!Q8)),ROUND(MAX($K8-'T2 IC'!Q8,0)*ROUND('T1 Injection'!G8,0)*$L8/1000000,0),"")</f>
        <v/>
      </c>
      <c r="R8" s="4">
        <f>IF(AND('T2 IC'!R8&gt;0,ISNUMBER('T2 IC'!R8)),ROUND(MAX($K8-'T2 IC'!R8,0)*ROUND('T1 Injection'!H8,0)*$L8/1000000,0),"")</f>
        <v>802</v>
      </c>
      <c r="S8" s="4">
        <f>IF(AND('T2 IC'!S8&gt;0,ISNUMBER('T2 IC'!S8)),ROUND(MAX($K8-'T2 IC'!S8,0)*ROUND('T1 Injection'!I8,0)*$L8/1000000,0),"")</f>
        <v>749</v>
      </c>
      <c r="T8" s="4">
        <f>IF(AND('T2 IC'!T8&gt;0,ISNUMBER('T2 IC'!T8)),ROUND(MAX($K8-'T2 IC'!T8,0)*ROUND('T1 Injection'!J8,0)*$L8/1000000,0),"")</f>
        <v>786</v>
      </c>
      <c r="U8" s="4">
        <f>IF(AND('T2 IC'!U8&gt;0,ISNUMBER('T2 IC'!U8)),ROUND(MAX($K8-'T2 IC'!U8,0)*ROUND('T1 Injection'!K8,0)*$L8/1000000,0),"")</f>
        <v>846</v>
      </c>
      <c r="V8" s="4">
        <f>IF(AND('T2 IC'!V8&gt;0,ISNUMBER('T2 IC'!V8)),ROUND(MAX($K8-'T2 IC'!V8,0)*ROUND('T1 Injection'!L8,0)*$L8/1000000,0),"")</f>
        <v>886</v>
      </c>
      <c r="W8" s="4">
        <f>IF(AND('T2 IC'!W8&gt;0,ISNUMBER('T2 IC'!W8)),ROUND(MAX($K8-'T2 IC'!W8,0)*ROUND('T1 Injection'!M8,0)*$L8/1000000,0),"")</f>
        <v>1003</v>
      </c>
      <c r="X8" s="4">
        <f>IF(AND('T2 IC'!X8&gt;0,ISNUMBER('T2 IC'!X8)),ROUND(MAX($K8-'T2 IC'!X8,0)*ROUND('T1 Injection'!N8,0)*$L8/1000000,0),"")</f>
        <v>1050</v>
      </c>
      <c r="Y8" s="4">
        <f>IF(AND('T2 IC'!Y8&gt;0,ISNUMBER('T2 IC'!Y8)),ROUND(MAX($K8-'T2 IC'!Y8,0)*ROUND('T1 Injection'!O8,0)*$L8/1000000,0),"")</f>
        <v>856</v>
      </c>
      <c r="Z8" s="4">
        <f>IF(AND('T2 IC'!Z8&gt;0,ISNUMBER('T2 IC'!Z8)),ROUND(MAX($K8-'T2 IC'!Z8,0)*ROUND('T1 Injection'!P8,0)*$L8/1000000,0),"")</f>
        <v>875</v>
      </c>
      <c r="AA8" s="4">
        <f>IF(AND('T2 IC'!AA8&gt;0,ISNUMBER('T2 IC'!AA8)),ROUND(MAX($K8-'T2 IC'!AA8,0)*ROUND('T1 Injection'!Q8,0)*$L8/1000000,0),"")</f>
        <v>956</v>
      </c>
      <c r="AB8" s="4">
        <f>IF(AND('T2 IC'!AB8&gt;0,ISNUMBER('T2 IC'!AB8)),ROUND(MAX($K8-'T2 IC'!AB8,0)*ROUND('T1 Injection'!R8,0)*$L8/1000000,0),"")</f>
        <v>809</v>
      </c>
      <c r="AC8" s="4">
        <f>IF(AND('T2 IC'!AC8&gt;0,ISNUMBER('T2 IC'!AC8)),ROUND(MAX($K8-'T2 IC'!AC8,0)*ROUND('T1 Injection'!S8,0)*$L8/1000000,0),"")</f>
        <v>1153</v>
      </c>
      <c r="AD8" s="4">
        <f>IF(AND('T2 IC'!AD8&gt;0,ISNUMBER('T2 IC'!AD8)),ROUND(MAX($K8-'T2 IC'!AD8,0)*ROUND('T1 Injection'!T8,0)*$L8/1000000,0),"")</f>
        <v>1166</v>
      </c>
      <c r="AE8" s="4">
        <f>IF(AND('T2 IC'!AE8&gt;0,ISNUMBER('T2 IC'!AE8)),ROUND(MAX($K8-'T2 IC'!AE8,0)*ROUND('T1 Injection'!U8,0)*$L8/1000000,0),"")</f>
        <v>1179</v>
      </c>
      <c r="AF8" s="4">
        <f>IF(AND('T2 IC'!AF8&gt;0,ISNUMBER('T2 IC'!AF8)),ROUND(MAX($K8-'T2 IC'!AF8,0)*ROUND('T1 Injection'!V8,0)*$L8/1000000,0),"")</f>
        <v>98</v>
      </c>
      <c r="AG8" s="4">
        <f>IF(AND('T2 IC'!AG8&gt;0,ISNUMBER('T2 IC'!AG8)),ROUND(MAX($K8-'T2 IC'!AG8,0)*ROUND('T1 Injection'!W8,0)*$L8/1000000,0),"")</f>
        <v>96</v>
      </c>
      <c r="AH8" s="4">
        <f>IF(AND('T2 IC'!AH8&gt;0,ISNUMBER('T2 IC'!AH8)),ROUND(MAX($K8-'T2 IC'!AH8,0)*ROUND('T1 Injection'!X8,0)*$L8/1000000,0),"")</f>
        <v>97</v>
      </c>
      <c r="AI8" s="4">
        <f>IF(AND('T2 IC'!AI8&gt;0,ISNUMBER('T2 IC'!AI8)),ROUND(MAX($K8-'T2 IC'!AI8,0)*ROUND('T1 Injection'!Y8,0)*$L8/1000000,0),"")</f>
        <v>98</v>
      </c>
      <c r="AJ8" s="4">
        <f>IF(AND('T2 IC'!AJ8&gt;0,ISNUMBER('T2 IC'!AJ8)),ROUND(MAX($K8-'T2 IC'!AJ8,0)*ROUND('T1 Injection'!Z8,0)*$L8/1000000,0),"")</f>
        <v>0</v>
      </c>
      <c r="AK8" s="4">
        <f>IF(AND('T2 IC'!AK8&gt;0,ISNUMBER('T2 IC'!AK8)),ROUND(MAX($K8-'T2 IC'!AK8,0)*ROUND('T1 Injection'!AA8,0)*$L8/1000000,0),"")</f>
        <v>0</v>
      </c>
      <c r="AL8" s="4">
        <f>IF(AND('T2 IC'!AL8&gt;0,ISNUMBER('T2 IC'!AL8)),ROUND(MAX($K8-'T2 IC'!AL8,0)*ROUND('T1 Injection'!AB8,0)*$L8/1000000,0),"")</f>
        <v>0</v>
      </c>
      <c r="AM8" s="4">
        <f>IF(AND('T2 IC'!AM8&gt;0,ISNUMBER('T2 IC'!AM8)),ROUND(MAX($K8-'T2 IC'!AM8,0)*ROUND('T1 Injection'!AC8,0)*$L8/1000000,0),"")</f>
        <v>0</v>
      </c>
      <c r="AN8" s="4">
        <f>IF(AND('T2 IC'!AN8&gt;0,ISNUMBER('T2 IC'!AN8)),ROUND(MAX($K8-'T2 IC'!AN8,0)*ROUND('T1 Injection'!AD8,0)*$L8/1000000,0),"")</f>
        <v>0</v>
      </c>
      <c r="AO8" s="4">
        <f>IF(AND('T2 IC'!AO8&gt;0,ISNUMBER('T2 IC'!AO8)),ROUND(MAX($K8-'T2 IC'!AO8,0)*ROUND('T1 Injection'!AE8,0)*$L8/1000000,0),"")</f>
        <v>0</v>
      </c>
      <c r="AP8" s="4">
        <f>IF(AND('T2 IC'!AP8&gt;0,ISNUMBER('T2 IC'!AP8)),ROUND(MAX($K8-'T2 IC'!AP8,0)*ROUND('T1 Injection'!AF8,0)*$L8/1000000,0),"")</f>
        <v>0</v>
      </c>
      <c r="AQ8" s="4">
        <f>IF(AND('T2 IC'!AQ8&gt;0,ISNUMBER('T2 IC'!AQ8)),ROUND(MAX($K8-'T2 IC'!AQ8,0)*ROUND('T1 Injection'!AG8,0)*$L8/1000000,0),"")</f>
        <v>0</v>
      </c>
      <c r="AR8" s="4">
        <f>IF(AND('T2 IC'!AR8&gt;0,ISNUMBER('T2 IC'!AR8)),ROUND(MAX($K8-'T2 IC'!AR8,0)*ROUND('T1 Injection'!AH8,0)*$L8/1000000,0),"")</f>
        <v>0</v>
      </c>
      <c r="AS8" s="4">
        <f>IF(AND('T2 IC'!AS8&gt;0,ISNUMBER('T2 IC'!AS8)),ROUND(MAX($K8-'T2 IC'!AS8,0)*ROUND('T1 Injection'!AI8,0)*$L8/1000000,0),"")</f>
        <v>0</v>
      </c>
      <c r="AT8" s="4">
        <f>IF(AND('T2 IC'!AT8&gt;0,ISNUMBER('T2 IC'!AT8)),ROUND(MAX($K8-'T2 IC'!AT8,0)*ROUND('T1 Injection'!AJ8,0)*$L8/1000000,0),"")</f>
        <v>0</v>
      </c>
      <c r="AU8" s="4">
        <f>IF(AND('T2 IC'!AU8&gt;0,ISNUMBER('T2 IC'!AU8)),ROUND(MAX($K8-'T2 IC'!AU8,0)*ROUND('T1 Injection'!AK8,0)*$L8/1000000,0),"")</f>
        <v>0</v>
      </c>
      <c r="AV8" s="4">
        <f>IF(AND('T2 IC'!AV8&gt;0,ISNUMBER('T2 IC'!AV8)),ROUND(MAX($K8-'T2 IC'!AV8,0)*ROUND('T1 Injection'!AL8,0)*$L8/1000000,0),"")</f>
        <v>0</v>
      </c>
      <c r="AW8" s="4">
        <f>IF(AND('T2 IC'!AW8&gt;0,ISNUMBER('T2 IC'!AW8)),ROUND(MAX($K8-'T2 IC'!AW8,0)*ROUND('T1 Injection'!AM8,0)*$L8/1000000,0),"")</f>
        <v>0</v>
      </c>
      <c r="AX8" s="4">
        <f>IF(AND('T2 IC'!AX8&gt;0,ISNUMBER('T2 IC'!AX8)),ROUND(MAX($K8-'T2 IC'!AX8,0)*ROUND('T1 Injection'!AN8,0)*$L8/1000000,0),"")</f>
        <v>0</v>
      </c>
      <c r="AY8" s="4">
        <f>IF(AND('T2 IC'!AY8&gt;0,ISNUMBER('T2 IC'!AY8)),ROUND(MAX($K8-'T2 IC'!AY8,0)*ROUND('T1 Injection'!AO8,0)*$L8/1000000,0),"")</f>
        <v>0</v>
      </c>
      <c r="BB8" s="4">
        <f t="shared" si="4"/>
        <v>3737</v>
      </c>
      <c r="BC8" s="4">
        <f t="shared" si="4"/>
        <v>4307</v>
      </c>
      <c r="BD8" s="4">
        <f t="shared" si="4"/>
        <v>389</v>
      </c>
      <c r="BE8" s="4">
        <f t="shared" si="4"/>
        <v>0</v>
      </c>
      <c r="BF8" s="4">
        <f t="shared" si="4"/>
        <v>0</v>
      </c>
      <c r="BG8" s="4">
        <f t="shared" si="4"/>
        <v>0</v>
      </c>
      <c r="BH8" s="4">
        <f t="shared" si="4"/>
        <v>0</v>
      </c>
    </row>
    <row r="9" spans="2:60" x14ac:dyDescent="0.35">
      <c r="B9" t="str">
        <f>'T1 Injection'!B9</f>
        <v>SEMECS_Varennes</v>
      </c>
      <c r="C9" s="13">
        <v>45479</v>
      </c>
      <c r="D9" s="13">
        <f t="shared" si="1"/>
        <v>45474</v>
      </c>
      <c r="E9" s="13"/>
      <c r="F9" s="13"/>
      <c r="G9" s="13">
        <v>46477</v>
      </c>
      <c r="H9" s="13">
        <f t="shared" si="2"/>
        <v>46388</v>
      </c>
      <c r="I9" s="13" t="str">
        <f t="shared" si="3"/>
        <v/>
      </c>
      <c r="J9" s="13" t="str">
        <f t="shared" si="5"/>
        <v/>
      </c>
      <c r="K9" s="54">
        <v>67.8</v>
      </c>
      <c r="L9" s="54">
        <v>38.39</v>
      </c>
      <c r="N9" s="4" t="str">
        <f>IF(AND('T2 IC'!N9&gt;0,ISNUMBER('T2 IC'!N9)),ROUND(MAX($K9-'T2 IC'!N9,0)*ROUND('T1 Injection'!D9,0)*$L9/1000000,0),"")</f>
        <v/>
      </c>
      <c r="O9" s="4" t="str">
        <f>IF(AND('T2 IC'!O9&gt;0,ISNUMBER('T2 IC'!O9)),ROUND(MAX($K9-'T2 IC'!O9,0)*ROUND('T1 Injection'!E9,0)*$L9/1000000,0),"")</f>
        <v/>
      </c>
      <c r="P9" s="4" t="str">
        <f>IF(AND('T2 IC'!P9&gt;0,ISNUMBER('T2 IC'!P9)),ROUND(MAX($K9-'T2 IC'!P9,0)*ROUND('T1 Injection'!F9,0)*$L9/1000000,0),"")</f>
        <v/>
      </c>
      <c r="Q9" s="4" t="str">
        <f>IF(AND('T2 IC'!Q9&gt;0,ISNUMBER('T2 IC'!Q9)),ROUND(MAX($K9-'T2 IC'!Q9,0)*ROUND('T1 Injection'!G9,0)*$L9/1000000,0),"")</f>
        <v/>
      </c>
      <c r="R9" s="4" t="str">
        <f>IF(AND('T2 IC'!R9&gt;0,ISNUMBER('T2 IC'!R9)),ROUND(MAX($K9-'T2 IC'!R9,0)*ROUND('T1 Injection'!H9,0)*$L9/1000000,0),"")</f>
        <v/>
      </c>
      <c r="S9" s="4" t="str">
        <f>IF(AND('T2 IC'!S9&gt;0,ISNUMBER('T2 IC'!S9)),ROUND(MAX($K9-'T2 IC'!S9,0)*ROUND('T1 Injection'!I9,0)*$L9/1000000,0),"")</f>
        <v/>
      </c>
      <c r="T9" s="4" t="str">
        <f>IF(AND('T2 IC'!T9&gt;0,ISNUMBER('T2 IC'!T9)),ROUND(MAX($K9-'T2 IC'!T9,0)*ROUND('T1 Injection'!J9,0)*$L9/1000000,0),"")</f>
        <v/>
      </c>
      <c r="U9" s="4" t="str">
        <f>IF(AND('T2 IC'!U9&gt;0,ISNUMBER('T2 IC'!U9)),ROUND(MAX($K9-'T2 IC'!U9,0)*ROUND('T1 Injection'!K9,0)*$L9/1000000,0),"")</f>
        <v/>
      </c>
      <c r="V9" s="4" t="str">
        <f>IF(AND('T2 IC'!V9&gt;0,ISNUMBER('T2 IC'!V9)),ROUND(MAX($K9-'T2 IC'!V9,0)*ROUND('T1 Injection'!L9,0)*$L9/1000000,0),"")</f>
        <v/>
      </c>
      <c r="W9" s="4" t="str">
        <f>IF(AND('T2 IC'!W9&gt;0,ISNUMBER('T2 IC'!W9)),ROUND(MAX($K9-'T2 IC'!W9,0)*ROUND('T1 Injection'!M9,0)*$L9/1000000,0),"")</f>
        <v/>
      </c>
      <c r="X9" s="4" t="str">
        <f>IF(AND('T2 IC'!X9&gt;0,ISNUMBER('T2 IC'!X9)),ROUND(MAX($K9-'T2 IC'!X9,0)*ROUND('T1 Injection'!N9,0)*$L9/1000000,0),"")</f>
        <v/>
      </c>
      <c r="Y9" s="4" t="str">
        <f>IF(AND('T2 IC'!Y9&gt;0,ISNUMBER('T2 IC'!Y9)),ROUND(MAX($K9-'T2 IC'!Y9,0)*ROUND('T1 Injection'!O9,0)*$L9/1000000,0),"")</f>
        <v/>
      </c>
      <c r="Z9" s="4" t="str">
        <f>IF(AND('T2 IC'!Z9&gt;0,ISNUMBER('T2 IC'!Z9)),ROUND(MAX($K9-'T2 IC'!Z9,0)*ROUND('T1 Injection'!P9,0)*$L9/1000000,0),"")</f>
        <v/>
      </c>
      <c r="AA9" s="4" t="str">
        <f>IF(AND('T2 IC'!AA9&gt;0,ISNUMBER('T2 IC'!AA9)),ROUND(MAX($K9-'T2 IC'!AA9,0)*ROUND('T1 Injection'!Q9,0)*$L9/1000000,0),"")</f>
        <v/>
      </c>
      <c r="AB9" s="4" t="str">
        <f>IF(AND('T2 IC'!AB9&gt;0,ISNUMBER('T2 IC'!AB9)),ROUND(MAX($K9-'T2 IC'!AB9,0)*ROUND('T1 Injection'!R9,0)*$L9/1000000,0),"")</f>
        <v/>
      </c>
      <c r="AC9" s="4" t="str">
        <f>IF(AND('T2 IC'!AC9&gt;0,ISNUMBER('T2 IC'!AC9)),ROUND(MAX($K9-'T2 IC'!AC9,0)*ROUND('T1 Injection'!S9,0)*$L9/1000000,0),"")</f>
        <v/>
      </c>
      <c r="AD9" s="4" t="str">
        <f>IF(AND('T2 IC'!AD9&gt;0,ISNUMBER('T2 IC'!AD9)),ROUND(MAX($K9-'T2 IC'!AD9,0)*ROUND('T1 Injection'!T9,0)*$L9/1000000,0),"")</f>
        <v/>
      </c>
      <c r="AE9" s="4" t="str">
        <f>IF(AND('T2 IC'!AE9&gt;0,ISNUMBER('T2 IC'!AE9)),ROUND(MAX($K9-'T2 IC'!AE9,0)*ROUND('T1 Injection'!U9,0)*$L9/1000000,0),"")</f>
        <v/>
      </c>
      <c r="AF9" s="4" t="str">
        <f>IF(AND('T2 IC'!AF9&gt;0,ISNUMBER('T2 IC'!AF9)),ROUND(MAX($K9-'T2 IC'!AF9,0)*ROUND('T1 Injection'!V9,0)*$L9/1000000,0),"")</f>
        <v/>
      </c>
      <c r="AG9" s="4">
        <f>IF(AND('T2 IC'!AG9&gt;0,ISNUMBER('T2 IC'!AG9)),ROUND(MAX($K9-'T2 IC'!AG9,0)*ROUND('T1 Injection'!W9,0)*$L9/1000000,0),"")</f>
        <v>1197</v>
      </c>
      <c r="AH9" s="4">
        <f>IF(AND('T2 IC'!AH9&gt;0,ISNUMBER('T2 IC'!AH9)),ROUND(MAX($K9-'T2 IC'!AH9,0)*ROUND('T1 Injection'!X9,0)*$L9/1000000,0),"")</f>
        <v>1210</v>
      </c>
      <c r="AI9" s="4">
        <f>IF(AND('T2 IC'!AI9&gt;0,ISNUMBER('T2 IC'!AI9)),ROUND(MAX($K9-'T2 IC'!AI9,0)*ROUND('T1 Injection'!Y9,0)*$L9/1000000,0),"")</f>
        <v>1223</v>
      </c>
      <c r="AJ9" s="4">
        <f>IF(AND('T2 IC'!AJ9&gt;0,ISNUMBER('T2 IC'!AJ9)),ROUND(MAX($K9-'T2 IC'!AJ9,0)*ROUND('T1 Injection'!Z9,0)*$L9/1000000,0),"")</f>
        <v>1220</v>
      </c>
      <c r="AK9" s="4">
        <f>IF(AND('T2 IC'!AK9&gt;0,ISNUMBER('T2 IC'!AK9)),ROUND(MAX($K9-'T2 IC'!AK9,0)*ROUND('T1 Injection'!AA9,0)*$L9/1000000,0),"")</f>
        <v>1207</v>
      </c>
      <c r="AL9" s="4">
        <f>IF(AND('T2 IC'!AL9&gt;0,ISNUMBER('T2 IC'!AL9)),ROUND(MAX($K9-'T2 IC'!AL9,0)*ROUND('T1 Injection'!AB9,0)*$L9/1000000,0),"")</f>
        <v>1207</v>
      </c>
      <c r="AM9" s="4">
        <f>IF(AND('T2 IC'!AM9&gt;0,ISNUMBER('T2 IC'!AM9)),ROUND(MAX($K9-'T2 IC'!AM9,0)*ROUND('T1 Injection'!AC9,0)*$L9/1000000,0),"")</f>
        <v>1220</v>
      </c>
      <c r="AN9" s="4">
        <f>IF(AND('T2 IC'!AN9&gt;0,ISNUMBER('T2 IC'!AN9)),ROUND(MAX($K9-'T2 IC'!AN9,0)*ROUND('T1 Injection'!AD9,0)*$L9/1000000,0),"")</f>
        <v>1223</v>
      </c>
      <c r="AO9" s="4">
        <f>IF(AND('T2 IC'!AO9&gt;0,ISNUMBER('T2 IC'!AO9)),ROUND(MAX($K9-'T2 IC'!AO9,0)*ROUND('T1 Injection'!AE9,0)*$L9/1000000,0),"")</f>
        <v>1197</v>
      </c>
      <c r="AP9" s="4">
        <f>IF(AND('T2 IC'!AP9&gt;0,ISNUMBER('T2 IC'!AP9)),ROUND(MAX($K9-'T2 IC'!AP9,0)*ROUND('T1 Injection'!AF9,0)*$L9/1000000,0),"")</f>
        <v>1210</v>
      </c>
      <c r="AQ9" s="4">
        <f>IF(AND('T2 IC'!AQ9&gt;0,ISNUMBER('T2 IC'!AQ9)),ROUND(MAX($K9-'T2 IC'!AQ9,0)*ROUND('T1 Injection'!AG9,0)*$L9/1000000,0),"")</f>
        <v>1223</v>
      </c>
      <c r="AR9" s="4">
        <f>IF(AND('T2 IC'!AR9&gt;0,ISNUMBER('T2 IC'!AR9)),ROUND(MAX($K9-'T2 IC'!AR9,0)*ROUND('T1 Injection'!AH9,0)*$L9/1000000,0),"")</f>
        <v>1223</v>
      </c>
      <c r="AS9" s="4">
        <f>IF(AND('T2 IC'!AS9&gt;0,ISNUMBER('T2 IC'!AS9)),ROUND(MAX($K9-'T2 IC'!AS9,0)*ROUND('T1 Injection'!AI9,0)*$L9/1000000,0),"")</f>
        <v>1197</v>
      </c>
      <c r="AT9" s="4">
        <f>IF(AND('T2 IC'!AT9&gt;0,ISNUMBER('T2 IC'!AT9)),ROUND(MAX($K9-'T2 IC'!AT9,0)*ROUND('T1 Injection'!AJ9,0)*$L9/1000000,0),"")</f>
        <v>1210</v>
      </c>
      <c r="AU9" s="4">
        <f>IF(AND('T2 IC'!AU9&gt;0,ISNUMBER('T2 IC'!AU9)),ROUND(MAX($K9-'T2 IC'!AU9,0)*ROUND('T1 Injection'!AK9,0)*$L9/1000000,0),"")</f>
        <v>1223</v>
      </c>
      <c r="AV9" s="4">
        <f>IF(AND('T2 IC'!AV9&gt;0,ISNUMBER('T2 IC'!AV9)),ROUND(MAX($K9-'T2 IC'!AV9,0)*ROUND('T1 Injection'!AL9,0)*$L9/1000000,0),"")</f>
        <v>1223</v>
      </c>
      <c r="AW9" s="4">
        <f>IF(AND('T2 IC'!AW9&gt;0,ISNUMBER('T2 IC'!AW9)),ROUND(MAX($K9-'T2 IC'!AW9,0)*ROUND('T1 Injection'!AM9,0)*$L9/1000000,0),"")</f>
        <v>1197</v>
      </c>
      <c r="AX9" s="4">
        <f>IF(AND('T2 IC'!AX9&gt;0,ISNUMBER('T2 IC'!AX9)),ROUND(MAX($K9-'T2 IC'!AX9,0)*ROUND('T1 Injection'!AN9,0)*$L9/1000000,0),"")</f>
        <v>1210</v>
      </c>
      <c r="AY9" s="4">
        <f>IF(AND('T2 IC'!AY9&gt;0,ISNUMBER('T2 IC'!AY9)),ROUND(MAX($K9-'T2 IC'!AY9,0)*ROUND('T1 Injection'!AO9,0)*$L9/1000000,0),"")</f>
        <v>1223</v>
      </c>
      <c r="BB9" s="4">
        <f t="shared" si="4"/>
        <v>0</v>
      </c>
      <c r="BC9" s="4">
        <f t="shared" si="4"/>
        <v>0</v>
      </c>
      <c r="BD9" s="4">
        <f t="shared" si="4"/>
        <v>3630</v>
      </c>
      <c r="BE9" s="4">
        <f t="shared" si="4"/>
        <v>4854</v>
      </c>
      <c r="BF9" s="4">
        <f t="shared" si="4"/>
        <v>4853</v>
      </c>
      <c r="BG9" s="4">
        <f t="shared" si="4"/>
        <v>4853</v>
      </c>
      <c r="BH9" s="4">
        <f t="shared" si="4"/>
        <v>4853</v>
      </c>
    </row>
    <row r="10" spans="2:60" x14ac:dyDescent="0.35">
      <c r="B10" t="str">
        <f>'T1 Injection'!B10</f>
        <v>WAGA_Saint-Étienne-des-Grès</v>
      </c>
      <c r="C10" s="13">
        <v>45070</v>
      </c>
      <c r="D10" s="13">
        <f t="shared" si="1"/>
        <v>45017</v>
      </c>
      <c r="E10" s="13">
        <v>45174</v>
      </c>
      <c r="F10" s="13">
        <v>46022</v>
      </c>
      <c r="G10" s="13">
        <v>46112</v>
      </c>
      <c r="H10" s="13">
        <f t="shared" si="2"/>
        <v>46023</v>
      </c>
      <c r="I10" s="13">
        <f t="shared" si="3"/>
        <v>45017</v>
      </c>
      <c r="J10" s="13">
        <f t="shared" si="5"/>
        <v>45931</v>
      </c>
      <c r="K10" s="54">
        <v>67.8</v>
      </c>
      <c r="L10" s="54">
        <v>38.39</v>
      </c>
      <c r="N10" s="4" t="str">
        <f>IF(AND('T2 IC'!N10&gt;0,ISNUMBER('T2 IC'!N10)),ROUND(MAX($K10-'T2 IC'!N10,0)*ROUND('T1 Injection'!D10,0)*$L10/1000000,0),"")</f>
        <v/>
      </c>
      <c r="O10" s="4" t="str">
        <f>IF(AND('T2 IC'!O10&gt;0,ISNUMBER('T2 IC'!O10)),ROUND(MAX($K10-'T2 IC'!O10,0)*ROUND('T1 Injection'!E10,0)*$L10/1000000,0),"")</f>
        <v/>
      </c>
      <c r="P10" s="4" t="str">
        <f>IF(AND('T2 IC'!P10&gt;0,ISNUMBER('T2 IC'!P10)),ROUND(MAX($K10-'T2 IC'!P10,0)*ROUND('T1 Injection'!F10,0)*$L10/1000000,0),"")</f>
        <v/>
      </c>
      <c r="Q10" s="4" t="str">
        <f>IF(AND('T2 IC'!Q10&gt;0,ISNUMBER('T2 IC'!Q10)),ROUND(MAX($K10-'T2 IC'!Q10,0)*ROUND('T1 Injection'!G10,0)*$L10/1000000,0),"")</f>
        <v/>
      </c>
      <c r="R10" s="4">
        <f>IF(AND('T2 IC'!R10&gt;0,ISNUMBER('T2 IC'!R10)),ROUND(MAX($K10-'T2 IC'!R10,0)*ROUND('T1 Injection'!H10,0)*$L10/1000000,0),"")</f>
        <v>871</v>
      </c>
      <c r="S10" s="4">
        <f>IF(AND('T2 IC'!S10&gt;0,ISNUMBER('T2 IC'!S10)),ROUND(MAX($K10-'T2 IC'!S10,0)*ROUND('T1 Injection'!I10,0)*$L10/1000000,0),"")</f>
        <v>2956</v>
      </c>
      <c r="T10" s="4">
        <f>IF(AND('T2 IC'!T10&gt;0,ISNUMBER('T2 IC'!T10)),ROUND(MAX($K10-'T2 IC'!T10,0)*ROUND('T1 Injection'!J10,0)*$L10/1000000,0),"")</f>
        <v>2934</v>
      </c>
      <c r="U10" s="4">
        <f>IF(AND('T2 IC'!U10&gt;0,ISNUMBER('T2 IC'!U10)),ROUND(MAX($K10-'T2 IC'!U10,0)*ROUND('T1 Injection'!K10,0)*$L10/1000000,0),"")</f>
        <v>3864</v>
      </c>
      <c r="V10" s="4">
        <f>IF(AND('T2 IC'!V10&gt;0,ISNUMBER('T2 IC'!V10)),ROUND(MAX($K10-'T2 IC'!V10,0)*ROUND('T1 Injection'!L10,0)*$L10/1000000,0),"")</f>
        <v>3691</v>
      </c>
      <c r="W10" s="4">
        <f>IF(AND('T2 IC'!W10&gt;0,ISNUMBER('T2 IC'!W10)),ROUND(MAX($K10-'T2 IC'!W10,0)*ROUND('T1 Injection'!M10,0)*$L10/1000000,0),"")</f>
        <v>4050</v>
      </c>
      <c r="X10" s="4">
        <f>IF(AND('T2 IC'!X10&gt;0,ISNUMBER('T2 IC'!X10)),ROUND(MAX($K10-'T2 IC'!X10,0)*ROUND('T1 Injection'!N10,0)*$L10/1000000,0),"")</f>
        <v>4458</v>
      </c>
      <c r="Y10" s="4">
        <f>IF(AND('T2 IC'!Y10&gt;0,ISNUMBER('T2 IC'!Y10)),ROUND(MAX($K10-'T2 IC'!Y10,0)*ROUND('T1 Injection'!O10,0)*$L10/1000000,0),"")</f>
        <v>4210</v>
      </c>
      <c r="Z10" s="4">
        <f>IF(AND('T2 IC'!Z10&gt;0,ISNUMBER('T2 IC'!Z10)),ROUND(MAX($K10-'T2 IC'!Z10,0)*ROUND('T1 Injection'!P10,0)*$L10/1000000,0),"")</f>
        <v>4021</v>
      </c>
      <c r="AA10" s="4">
        <f>IF(AND('T2 IC'!AA10&gt;0,ISNUMBER('T2 IC'!AA10)),ROUND(MAX($K10-'T2 IC'!AA10,0)*ROUND('T1 Injection'!Q10,0)*$L10/1000000,0),"")</f>
        <v>4167</v>
      </c>
      <c r="AB10" s="4">
        <f>IF(AND('T2 IC'!AB10&gt;0,ISNUMBER('T2 IC'!AB10)),ROUND(MAX($K10-'T2 IC'!AB10,0)*ROUND('T1 Injection'!R10,0)*$L10/1000000,0),"")</f>
        <v>3876</v>
      </c>
      <c r="AC10" s="4">
        <f>IF(AND('T2 IC'!AC10&gt;0,ISNUMBER('T2 IC'!AC10)),ROUND(MAX($K10-'T2 IC'!AC10,0)*ROUND('T1 Injection'!S10,0)*$L10/1000000,0),"")</f>
        <v>3640</v>
      </c>
      <c r="AD10" s="4">
        <f>IF(AND('T2 IC'!AD10&gt;0,ISNUMBER('T2 IC'!AD10)),ROUND(MAX($K10-'T2 IC'!AD10,0)*ROUND('T1 Injection'!T10,0)*$L10/1000000,0),"")</f>
        <v>3680</v>
      </c>
      <c r="AE10" s="4">
        <f>IF(AND('T2 IC'!AE10&gt;0,ISNUMBER('T2 IC'!AE10)),ROUND(MAX($K10-'T2 IC'!AE10,0)*ROUND('T1 Injection'!U10,0)*$L10/1000000,0),"")</f>
        <v>3721</v>
      </c>
      <c r="AF10" s="4">
        <f>IF(AND('T2 IC'!AF10&gt;0,ISNUMBER('T2 IC'!AF10)),ROUND(MAX($K10-'T2 IC'!AF10,0)*ROUND('T1 Injection'!V10,0)*$L10/1000000,0),"")</f>
        <v>3844</v>
      </c>
      <c r="AG10" s="4">
        <f>IF(AND('T2 IC'!AG10&gt;0,ISNUMBER('T2 IC'!AG10)),ROUND(MAX($K10-'T2 IC'!AG10,0)*ROUND('T1 Injection'!W10,0)*$L10/1000000,0),"")</f>
        <v>3761</v>
      </c>
      <c r="AH10" s="4">
        <f>IF(AND('T2 IC'!AH10&gt;0,ISNUMBER('T2 IC'!AH10)),ROUND(MAX($K10-'T2 IC'!AH10,0)*ROUND('T1 Injection'!X10,0)*$L10/1000000,0),"")</f>
        <v>3802</v>
      </c>
      <c r="AI10" s="4">
        <f>IF(AND('T2 IC'!AI10&gt;0,ISNUMBER('T2 IC'!AI10)),ROUND(MAX($K10-'T2 IC'!AI10,0)*ROUND('T1 Injection'!Y10,0)*$L10/1000000,0),"")</f>
        <v>3844</v>
      </c>
      <c r="AJ10" s="4">
        <f>IF(AND('T2 IC'!AJ10&gt;0,ISNUMBER('T2 IC'!AJ10)),ROUND(MAX($K10-'T2 IC'!AJ10,0)*ROUND('T1 Injection'!Z10,0)*$L10/1000000,0),"")</f>
        <v>3834</v>
      </c>
      <c r="AK10" s="4">
        <f>IF(AND('T2 IC'!AK10&gt;0,ISNUMBER('T2 IC'!AK10)),ROUND(MAX($K10-'T2 IC'!AK10,0)*ROUND('T1 Injection'!AA10,0)*$L10/1000000,0),"")</f>
        <v>3792</v>
      </c>
      <c r="AL10" s="4">
        <f>IF(AND('T2 IC'!AL10&gt;0,ISNUMBER('T2 IC'!AL10)),ROUND(MAX($K10-'T2 IC'!AL10,0)*ROUND('T1 Injection'!AB10,0)*$L10/1000000,0),"")</f>
        <v>3792</v>
      </c>
      <c r="AM10" s="4">
        <f>IF(AND('T2 IC'!AM10&gt;0,ISNUMBER('T2 IC'!AM10)),ROUND(MAX($K10-'T2 IC'!AM10,0)*ROUND('T1 Injection'!AC10,0)*$L10/1000000,0),"")</f>
        <v>3834</v>
      </c>
      <c r="AN10" s="4">
        <f>IF(AND('T2 IC'!AN10&gt;0,ISNUMBER('T2 IC'!AN10)),ROUND(MAX($K10-'T2 IC'!AN10,0)*ROUND('T1 Injection'!AD10,0)*$L10/1000000,0),"")</f>
        <v>3844</v>
      </c>
      <c r="AO10" s="4">
        <f>IF(AND('T2 IC'!AO10&gt;0,ISNUMBER('T2 IC'!AO10)),ROUND(MAX($K10-'T2 IC'!AO10,0)*ROUND('T1 Injection'!AE10,0)*$L10/1000000,0),"")</f>
        <v>3761</v>
      </c>
      <c r="AP10" s="4">
        <f>IF(AND('T2 IC'!AP10&gt;0,ISNUMBER('T2 IC'!AP10)),ROUND(MAX($K10-'T2 IC'!AP10,0)*ROUND('T1 Injection'!AF10,0)*$L10/1000000,0),"")</f>
        <v>3802</v>
      </c>
      <c r="AQ10" s="4">
        <f>IF(AND('T2 IC'!AQ10&gt;0,ISNUMBER('T2 IC'!AQ10)),ROUND(MAX($K10-'T2 IC'!AQ10,0)*ROUND('T1 Injection'!AG10,0)*$L10/1000000,0),"")</f>
        <v>3844</v>
      </c>
      <c r="AR10" s="4">
        <f>IF(AND('T2 IC'!AR10&gt;0,ISNUMBER('T2 IC'!AR10)),ROUND(MAX($K10-'T2 IC'!AR10,0)*ROUND('T1 Injection'!AH10,0)*$L10/1000000,0),"")</f>
        <v>3844</v>
      </c>
      <c r="AS10" s="4">
        <f>IF(AND('T2 IC'!AS10&gt;0,ISNUMBER('T2 IC'!AS10)),ROUND(MAX($K10-'T2 IC'!AS10,0)*ROUND('T1 Injection'!AI10,0)*$L10/1000000,0),"")</f>
        <v>3761</v>
      </c>
      <c r="AT10" s="4">
        <f>IF(AND('T2 IC'!AT10&gt;0,ISNUMBER('T2 IC'!AT10)),ROUND(MAX($K10-'T2 IC'!AT10,0)*ROUND('T1 Injection'!AJ10,0)*$L10/1000000,0),"")</f>
        <v>3802</v>
      </c>
      <c r="AU10" s="4">
        <f>IF(AND('T2 IC'!AU10&gt;0,ISNUMBER('T2 IC'!AU10)),ROUND(MAX($K10-'T2 IC'!AU10,0)*ROUND('T1 Injection'!AK10,0)*$L10/1000000,0),"")</f>
        <v>3844</v>
      </c>
      <c r="AV10" s="4">
        <f>IF(AND('T2 IC'!AV10&gt;0,ISNUMBER('T2 IC'!AV10)),ROUND(MAX($K10-'T2 IC'!AV10,0)*ROUND('T1 Injection'!AL10,0)*$L10/1000000,0),"")</f>
        <v>3844</v>
      </c>
      <c r="AW10" s="4">
        <f>IF(AND('T2 IC'!AW10&gt;0,ISNUMBER('T2 IC'!AW10)),ROUND(MAX($K10-'T2 IC'!AW10,0)*ROUND('T1 Injection'!AM10,0)*$L10/1000000,0),"")</f>
        <v>3761</v>
      </c>
      <c r="AX10" s="4">
        <f>IF(AND('T2 IC'!AX10&gt;0,ISNUMBER('T2 IC'!AX10)),ROUND(MAX($K10-'T2 IC'!AX10,0)*ROUND('T1 Injection'!AN10,0)*$L10/1000000,0),"")</f>
        <v>3802</v>
      </c>
      <c r="AY10" s="4">
        <f>IF(AND('T2 IC'!AY10&gt;0,ISNUMBER('T2 IC'!AY10)),ROUND(MAX($K10-'T2 IC'!AY10,0)*ROUND('T1 Injection'!AO10,0)*$L10/1000000,0),"")</f>
        <v>3844</v>
      </c>
      <c r="BB10" s="4">
        <f t="shared" si="4"/>
        <v>16856</v>
      </c>
      <c r="BC10" s="4">
        <f t="shared" si="4"/>
        <v>14917</v>
      </c>
      <c r="BD10" s="4">
        <f t="shared" si="4"/>
        <v>15251</v>
      </c>
      <c r="BE10" s="4">
        <f t="shared" si="4"/>
        <v>15252</v>
      </c>
      <c r="BF10" s="4">
        <f t="shared" si="4"/>
        <v>15251</v>
      </c>
      <c r="BG10" s="4">
        <f t="shared" si="4"/>
        <v>15251</v>
      </c>
      <c r="BH10" s="4">
        <f t="shared" si="4"/>
        <v>15251</v>
      </c>
    </row>
    <row r="11" spans="2:60" x14ac:dyDescent="0.35">
      <c r="B11" t="str">
        <f>'T1 Injection'!B11</f>
        <v>WAGA_Chicoutimi</v>
      </c>
      <c r="C11" s="13">
        <v>45265</v>
      </c>
      <c r="D11" s="13">
        <f t="shared" si="1"/>
        <v>45200</v>
      </c>
      <c r="E11" s="13">
        <v>45657</v>
      </c>
      <c r="F11" s="13">
        <v>46387</v>
      </c>
      <c r="G11" s="13">
        <v>46660</v>
      </c>
      <c r="H11" s="13">
        <f t="shared" si="2"/>
        <v>46569</v>
      </c>
      <c r="I11" s="13">
        <f t="shared" si="3"/>
        <v>45474</v>
      </c>
      <c r="J11" s="13">
        <f t="shared" si="5"/>
        <v>46296</v>
      </c>
      <c r="K11" s="54">
        <v>67.8</v>
      </c>
      <c r="L11" s="54">
        <v>38.39</v>
      </c>
      <c r="N11" s="4" t="str">
        <f>IF(AND('T2 IC'!N11&gt;0,ISNUMBER('T2 IC'!N11)),ROUND(MAX($K11-'T2 IC'!N11,0)*ROUND('T1 Injection'!D11,0)*$L11/1000000,0),"")</f>
        <v/>
      </c>
      <c r="O11" s="4" t="str">
        <f>IF(AND('T2 IC'!O11&gt;0,ISNUMBER('T2 IC'!O11)),ROUND(MAX($K11-'T2 IC'!O11,0)*ROUND('T1 Injection'!E11,0)*$L11/1000000,0),"")</f>
        <v/>
      </c>
      <c r="P11" s="4" t="str">
        <f>IF(AND('T2 IC'!P11&gt;0,ISNUMBER('T2 IC'!P11)),ROUND(MAX($K11-'T2 IC'!P11,0)*ROUND('T1 Injection'!F11,0)*$L11/1000000,0),"")</f>
        <v/>
      </c>
      <c r="Q11" s="4" t="str">
        <f>IF(AND('T2 IC'!Q11&gt;0,ISNUMBER('T2 IC'!Q11)),ROUND(MAX($K11-'T2 IC'!Q11,0)*ROUND('T1 Injection'!G11,0)*$L11/1000000,0),"")</f>
        <v/>
      </c>
      <c r="R11" s="4" t="str">
        <f>IF(AND('T2 IC'!R11&gt;0,ISNUMBER('T2 IC'!R11)),ROUND(MAX($K11-'T2 IC'!R11,0)*ROUND('T1 Injection'!H11,0)*$L11/1000000,0),"")</f>
        <v/>
      </c>
      <c r="S11" s="4" t="str">
        <f>IF(AND('T2 IC'!S11&gt;0,ISNUMBER('T2 IC'!S11)),ROUND(MAX($K11-'T2 IC'!S11,0)*ROUND('T1 Injection'!I11,0)*$L11/1000000,0),"")</f>
        <v/>
      </c>
      <c r="T11" s="4" t="str">
        <f>IF(AND('T2 IC'!T11&gt;0,ISNUMBER('T2 IC'!T11)),ROUND(MAX($K11-'T2 IC'!T11,0)*ROUND('T1 Injection'!J11,0)*$L11/1000000,0),"")</f>
        <v/>
      </c>
      <c r="U11" s="4" t="str">
        <f>IF(AND('T2 IC'!U11&gt;0,ISNUMBER('T2 IC'!U11)),ROUND(MAX($K11-'T2 IC'!U11,0)*ROUND('T1 Injection'!K11,0)*$L11/1000000,0),"")</f>
        <v/>
      </c>
      <c r="V11" s="4" t="str">
        <f>IF(AND('T2 IC'!V11&gt;0,ISNUMBER('T2 IC'!V11)),ROUND(MAX($K11-'T2 IC'!V11,0)*ROUND('T1 Injection'!L11,0)*$L11/1000000,0),"")</f>
        <v/>
      </c>
      <c r="W11" s="4">
        <f>IF(AND('T2 IC'!W11&gt;0,ISNUMBER('T2 IC'!W11)),ROUND(MAX($K11-'T2 IC'!W11,0)*ROUND('T1 Injection'!M11,0)*$L11/1000000,0),"")</f>
        <v>869</v>
      </c>
      <c r="X11" s="4">
        <f>IF(AND('T2 IC'!X11&gt;0,ISNUMBER('T2 IC'!X11)),ROUND(MAX($K11-'T2 IC'!X11,0)*ROUND('T1 Injection'!N11,0)*$L11/1000000,0),"")</f>
        <v>754</v>
      </c>
      <c r="Y11" s="4">
        <f>IF(AND('T2 IC'!Y11&gt;0,ISNUMBER('T2 IC'!Y11)),ROUND(MAX($K11-'T2 IC'!Y11,0)*ROUND('T1 Injection'!O11,0)*$L11/1000000,0),"")</f>
        <v>642</v>
      </c>
      <c r="Z11" s="4">
        <f>IF(AND('T2 IC'!Z11&gt;0,ISNUMBER('T2 IC'!Z11)),ROUND(MAX($K11-'T2 IC'!Z11,0)*ROUND('T1 Injection'!P11,0)*$L11/1000000,0),"")</f>
        <v>655</v>
      </c>
      <c r="AA11" s="4">
        <f>IF(AND('T2 IC'!AA11&gt;0,ISNUMBER('T2 IC'!AA11)),ROUND(MAX($K11-'T2 IC'!AA11,0)*ROUND('T1 Injection'!Q11,0)*$L11/1000000,0),"")</f>
        <v>633</v>
      </c>
      <c r="AB11" s="4">
        <f>IF(AND('T2 IC'!AB11&gt;0,ISNUMBER('T2 IC'!AB11)),ROUND(MAX($K11-'T2 IC'!AB11,0)*ROUND('T1 Injection'!R11,0)*$L11/1000000,0),"")</f>
        <v>620</v>
      </c>
      <c r="AC11" s="4">
        <f>IF(AND('T2 IC'!AC11&gt;0,ISNUMBER('T2 IC'!AC11)),ROUND(MAX($K11-'T2 IC'!AC11,0)*ROUND('T1 Injection'!S11,0)*$L11/1000000,0),"")</f>
        <v>607</v>
      </c>
      <c r="AD11" s="4">
        <f>IF(AND('T2 IC'!AD11&gt;0,ISNUMBER('T2 IC'!AD11)),ROUND(MAX($K11-'T2 IC'!AD11,0)*ROUND('T1 Injection'!T11,0)*$L11/1000000,0),"")</f>
        <v>613</v>
      </c>
      <c r="AE11" s="4">
        <f>IF(AND('T2 IC'!AE11&gt;0,ISNUMBER('T2 IC'!AE11)),ROUND(MAX($K11-'T2 IC'!AE11,0)*ROUND('T1 Injection'!U11,0)*$L11/1000000,0),"")</f>
        <v>620</v>
      </c>
      <c r="AF11" s="4">
        <f>IF(AND('T2 IC'!AF11&gt;0,ISNUMBER('T2 IC'!AF11)),ROUND(MAX($K11-'T2 IC'!AF11,0)*ROUND('T1 Injection'!V11,0)*$L11/1000000,0),"")</f>
        <v>698</v>
      </c>
      <c r="AG11" s="4" t="str">
        <f>IF(AND('T2 IC'!AG11&gt;0,ISNUMBER('T2 IC'!AG11)),ROUND(MAX($K11-'T2 IC'!AG11,0)*ROUND('T1 Injection'!W11,0)*$L11/1000000,0),"")</f>
        <v/>
      </c>
      <c r="AH11" s="4" t="str">
        <f>IF(AND('T2 IC'!AH11&gt;0,ISNUMBER('T2 IC'!AH11)),ROUND(MAX($K11-'T2 IC'!AH11,0)*ROUND('T1 Injection'!X11,0)*$L11/1000000,0),"")</f>
        <v/>
      </c>
      <c r="AI11" s="4">
        <f>IF(AND('T2 IC'!AI11&gt;0,ISNUMBER('T2 IC'!AI11)),ROUND(MAX($K11-'T2 IC'!AI11,0)*ROUND('T1 Injection'!Y11,0)*$L11/1000000,0),"")</f>
        <v>670</v>
      </c>
      <c r="AJ11" s="4">
        <f>IF(AND('T2 IC'!AJ11&gt;0,ISNUMBER('T2 IC'!AJ11)),ROUND(MAX($K11-'T2 IC'!AJ11,0)*ROUND('T1 Injection'!Z11,0)*$L11/1000000,0),"")</f>
        <v>625</v>
      </c>
      <c r="AK11" s="4">
        <f>IF(AND('T2 IC'!AK11&gt;0,ISNUMBER('T2 IC'!AK11)),ROUND(MAX($K11-'T2 IC'!AK11,0)*ROUND('T1 Injection'!AA11,0)*$L11/1000000,0),"")</f>
        <v>618</v>
      </c>
      <c r="AL11" s="4">
        <f>IF(AND('T2 IC'!AL11&gt;0,ISNUMBER('T2 IC'!AL11)),ROUND(MAX($K11-'T2 IC'!AL11,0)*ROUND('T1 Injection'!AB11,0)*$L11/1000000,0),"")</f>
        <v>618</v>
      </c>
      <c r="AM11" s="4">
        <f>IF(AND('T2 IC'!AM11&gt;0,ISNUMBER('T2 IC'!AM11)),ROUND(MAX($K11-'T2 IC'!AM11,0)*ROUND('T1 Injection'!AC11,0)*$L11/1000000,0),"")</f>
        <v>625</v>
      </c>
      <c r="AN11" s="4">
        <f>IF(AND('T2 IC'!AN11&gt;0,ISNUMBER('T2 IC'!AN11)),ROUND(MAX($K11-'T2 IC'!AN11,0)*ROUND('T1 Injection'!AD11,0)*$L11/1000000,0),"")</f>
        <v>582</v>
      </c>
      <c r="AO11" s="4">
        <f>IF(AND('T2 IC'!AO11&gt;0,ISNUMBER('T2 IC'!AO11)),ROUND(MAX($K11-'T2 IC'!AO11,0)*ROUND('T1 Injection'!AE11,0)*$L11/1000000,0),"")</f>
        <v>570</v>
      </c>
      <c r="AP11" s="4">
        <f>IF(AND('T2 IC'!AP11&gt;0,ISNUMBER('T2 IC'!AP11)),ROUND(MAX($K11-'T2 IC'!AP11,0)*ROUND('T1 Injection'!AF11,0)*$L11/1000000,0),"")</f>
        <v>576</v>
      </c>
      <c r="AQ11" s="4">
        <f>IF(AND('T2 IC'!AQ11&gt;0,ISNUMBER('T2 IC'!AQ11)),ROUND(MAX($K11-'T2 IC'!AQ11,0)*ROUND('T1 Injection'!AG11,0)*$L11/1000000,0),"")</f>
        <v>582</v>
      </c>
      <c r="AR11" s="4">
        <f>IF(AND('T2 IC'!AR11&gt;0,ISNUMBER('T2 IC'!AR11)),ROUND(MAX($K11-'T2 IC'!AR11,0)*ROUND('T1 Injection'!AH11,0)*$L11/1000000,0),"")</f>
        <v>582</v>
      </c>
      <c r="AS11" s="4">
        <f>IF(AND('T2 IC'!AS11&gt;0,ISNUMBER('T2 IC'!AS11)),ROUND(MAX($K11-'T2 IC'!AS11,0)*ROUND('T1 Injection'!AI11,0)*$L11/1000000,0),"")</f>
        <v>570</v>
      </c>
      <c r="AT11" s="4">
        <f>IF(AND('T2 IC'!AT11&gt;0,ISNUMBER('T2 IC'!AT11)),ROUND(MAX($K11-'T2 IC'!AT11,0)*ROUND('T1 Injection'!AJ11,0)*$L11/1000000,0),"")</f>
        <v>576</v>
      </c>
      <c r="AU11" s="4">
        <f>IF(AND('T2 IC'!AU11&gt;0,ISNUMBER('T2 IC'!AU11)),ROUND(MAX($K11-'T2 IC'!AU11,0)*ROUND('T1 Injection'!AK11,0)*$L11/1000000,0),"")</f>
        <v>582</v>
      </c>
      <c r="AV11" s="4">
        <f>IF(AND('T2 IC'!AV11&gt;0,ISNUMBER('T2 IC'!AV11)),ROUND(MAX($K11-'T2 IC'!AV11,0)*ROUND('T1 Injection'!AL11,0)*$L11/1000000,0),"")</f>
        <v>582</v>
      </c>
      <c r="AW11" s="4">
        <f>IF(AND('T2 IC'!AW11&gt;0,ISNUMBER('T2 IC'!AW11)),ROUND(MAX($K11-'T2 IC'!AW11,0)*ROUND('T1 Injection'!AM11,0)*$L11/1000000,0),"")</f>
        <v>570</v>
      </c>
      <c r="AX11" s="4">
        <f>IF(AND('T2 IC'!AX11&gt;0,ISNUMBER('T2 IC'!AX11)),ROUND(MAX($K11-'T2 IC'!AX11,0)*ROUND('T1 Injection'!AN11,0)*$L11/1000000,0),"")</f>
        <v>576</v>
      </c>
      <c r="AY11" s="4">
        <f>IF(AND('T2 IC'!AY11&gt;0,ISNUMBER('T2 IC'!AY11)),ROUND(MAX($K11-'T2 IC'!AY11,0)*ROUND('T1 Injection'!AO11,0)*$L11/1000000,0),"")</f>
        <v>582</v>
      </c>
      <c r="BB11" s="4">
        <f t="shared" si="4"/>
        <v>2684</v>
      </c>
      <c r="BC11" s="4">
        <f t="shared" si="4"/>
        <v>2460</v>
      </c>
      <c r="BD11" s="4">
        <f t="shared" si="4"/>
        <v>1368</v>
      </c>
      <c r="BE11" s="4">
        <f t="shared" si="4"/>
        <v>2486</v>
      </c>
      <c r="BF11" s="4">
        <f t="shared" si="4"/>
        <v>2310</v>
      </c>
      <c r="BG11" s="4">
        <f t="shared" si="4"/>
        <v>2310</v>
      </c>
      <c r="BH11" s="4">
        <f t="shared" si="4"/>
        <v>2310</v>
      </c>
    </row>
    <row r="12" spans="2:60" x14ac:dyDescent="0.35">
      <c r="B12" t="str">
        <f>'T1 Injection'!B12</f>
        <v>WAGA_Brome</v>
      </c>
      <c r="C12" s="13">
        <v>45476</v>
      </c>
      <c r="D12" s="13">
        <f t="shared" si="1"/>
        <v>45474</v>
      </c>
      <c r="E12" s="13">
        <v>45650</v>
      </c>
      <c r="F12" s="13">
        <v>46387</v>
      </c>
      <c r="G12" s="13">
        <v>46660</v>
      </c>
      <c r="H12" s="13">
        <f t="shared" si="2"/>
        <v>46569</v>
      </c>
      <c r="I12" s="13">
        <f t="shared" si="3"/>
        <v>45474</v>
      </c>
      <c r="J12" s="13">
        <f t="shared" si="5"/>
        <v>46296</v>
      </c>
      <c r="K12" s="54">
        <v>67.8</v>
      </c>
      <c r="L12" s="54">
        <v>38.39</v>
      </c>
      <c r="N12" s="4" t="str">
        <f>IF(AND('T2 IC'!N12&gt;0,ISNUMBER('T2 IC'!N12)),ROUND(MAX($K12-'T2 IC'!N12,0)*ROUND('T1 Injection'!D12,0)*$L12/1000000,0),"")</f>
        <v/>
      </c>
      <c r="O12" s="4" t="str">
        <f>IF(AND('T2 IC'!O12&gt;0,ISNUMBER('T2 IC'!O12)),ROUND(MAX($K12-'T2 IC'!O12,0)*ROUND('T1 Injection'!E12,0)*$L12/1000000,0),"")</f>
        <v/>
      </c>
      <c r="P12" s="4" t="str">
        <f>IF(AND('T2 IC'!P12&gt;0,ISNUMBER('T2 IC'!P12)),ROUND(MAX($K12-'T2 IC'!P12,0)*ROUND('T1 Injection'!F12,0)*$L12/1000000,0),"")</f>
        <v/>
      </c>
      <c r="Q12" s="4" t="str">
        <f>IF(AND('T2 IC'!Q12&gt;0,ISNUMBER('T2 IC'!Q12)),ROUND(MAX($K12-'T2 IC'!Q12,0)*ROUND('T1 Injection'!G12,0)*$L12/1000000,0),"")</f>
        <v/>
      </c>
      <c r="R12" s="4" t="str">
        <f>IF(AND('T2 IC'!R12&gt;0,ISNUMBER('T2 IC'!R12)),ROUND(MAX($K12-'T2 IC'!R12,0)*ROUND('T1 Injection'!H12,0)*$L12/1000000,0),"")</f>
        <v/>
      </c>
      <c r="S12" s="4" t="str">
        <f>IF(AND('T2 IC'!S12&gt;0,ISNUMBER('T2 IC'!S12)),ROUND(MAX($K12-'T2 IC'!S12,0)*ROUND('T1 Injection'!I12,0)*$L12/1000000,0),"")</f>
        <v/>
      </c>
      <c r="T12" s="4" t="str">
        <f>IF(AND('T2 IC'!T12&gt;0,ISNUMBER('T2 IC'!T12)),ROUND(MAX($K12-'T2 IC'!T12,0)*ROUND('T1 Injection'!J12,0)*$L12/1000000,0),"")</f>
        <v/>
      </c>
      <c r="U12" s="4" t="str">
        <f>IF(AND('T2 IC'!U12&gt;0,ISNUMBER('T2 IC'!U12)),ROUND(MAX($K12-'T2 IC'!U12,0)*ROUND('T1 Injection'!K12,0)*$L12/1000000,0),"")</f>
        <v/>
      </c>
      <c r="V12" s="4" t="str">
        <f>IF(AND('T2 IC'!V12&gt;0,ISNUMBER('T2 IC'!V12)),ROUND(MAX($K12-'T2 IC'!V12,0)*ROUND('T1 Injection'!L12,0)*$L12/1000000,0),"")</f>
        <v/>
      </c>
      <c r="W12" s="4">
        <f>IF(AND('T2 IC'!W12&gt;0,ISNUMBER('T2 IC'!W12)),ROUND(MAX($K12-'T2 IC'!W12,0)*ROUND('T1 Injection'!M12,0)*$L12/1000000,0),"")</f>
        <v>690</v>
      </c>
      <c r="X12" s="4">
        <f>IF(AND('T2 IC'!X12&gt;0,ISNUMBER('T2 IC'!X12)),ROUND(MAX($K12-'T2 IC'!X12,0)*ROUND('T1 Injection'!N12,0)*$L12/1000000,0),"")</f>
        <v>897</v>
      </c>
      <c r="Y12" s="4">
        <f>IF(AND('T2 IC'!Y12&gt;0,ISNUMBER('T2 IC'!Y12)),ROUND(MAX($K12-'T2 IC'!Y12,0)*ROUND('T1 Injection'!O12,0)*$L12/1000000,0),"")</f>
        <v>671</v>
      </c>
      <c r="Z12" s="4">
        <f>IF(AND('T2 IC'!Z12&gt;0,ISNUMBER('T2 IC'!Z12)),ROUND(MAX($K12-'T2 IC'!Z12,0)*ROUND('T1 Injection'!P12,0)*$L12/1000000,0),"")</f>
        <v>770</v>
      </c>
      <c r="AA12" s="4">
        <f>IF(AND('T2 IC'!AA12&gt;0,ISNUMBER('T2 IC'!AA12)),ROUND(MAX($K12-'T2 IC'!AA12,0)*ROUND('T1 Injection'!Q12,0)*$L12/1000000,0),"")</f>
        <v>763</v>
      </c>
      <c r="AB12" s="4">
        <f>IF(AND('T2 IC'!AB12&gt;0,ISNUMBER('T2 IC'!AB12)),ROUND(MAX($K12-'T2 IC'!AB12,0)*ROUND('T1 Injection'!R12,0)*$L12/1000000,0),"")</f>
        <v>763</v>
      </c>
      <c r="AC12" s="4">
        <f>IF(AND('T2 IC'!AC12&gt;0,ISNUMBER('T2 IC'!AC12)),ROUND(MAX($K12-'T2 IC'!AC12,0)*ROUND('T1 Injection'!S12,0)*$L12/1000000,0),"")</f>
        <v>746</v>
      </c>
      <c r="AD12" s="4">
        <f>IF(AND('T2 IC'!AD12&gt;0,ISNUMBER('T2 IC'!AD12)),ROUND(MAX($K12-'T2 IC'!AD12,0)*ROUND('T1 Injection'!T12,0)*$L12/1000000,0),"")</f>
        <v>755</v>
      </c>
      <c r="AE12" s="4">
        <f>IF(AND('T2 IC'!AE12&gt;0,ISNUMBER('T2 IC'!AE12)),ROUND(MAX($K12-'T2 IC'!AE12,0)*ROUND('T1 Injection'!U12,0)*$L12/1000000,0),"")</f>
        <v>763</v>
      </c>
      <c r="AF12" s="4">
        <f>IF(AND('T2 IC'!AF12&gt;0,ISNUMBER('T2 IC'!AF12)),ROUND(MAX($K12-'T2 IC'!AF12,0)*ROUND('T1 Injection'!V12,0)*$L12/1000000,0),"")</f>
        <v>839</v>
      </c>
      <c r="AG12" s="4" t="str">
        <f>IF(AND('T2 IC'!AG12&gt;0,ISNUMBER('T2 IC'!AG12)),ROUND(MAX($K12-'T2 IC'!AG12,0)*ROUND('T1 Injection'!W12,0)*$L12/1000000,0),"")</f>
        <v/>
      </c>
      <c r="AH12" s="4" t="str">
        <f>IF(AND('T2 IC'!AH12&gt;0,ISNUMBER('T2 IC'!AH12)),ROUND(MAX($K12-'T2 IC'!AH12,0)*ROUND('T1 Injection'!X12,0)*$L12/1000000,0),"")</f>
        <v/>
      </c>
      <c r="AI12" s="4">
        <f>IF(AND('T2 IC'!AI12&gt;0,ISNUMBER('T2 IC'!AI12)),ROUND(MAX($K12-'T2 IC'!AI12,0)*ROUND('T1 Injection'!Y12,0)*$L12/1000000,0),"")</f>
        <v>806</v>
      </c>
      <c r="AJ12" s="4">
        <f>IF(AND('T2 IC'!AJ12&gt;0,ISNUMBER('T2 IC'!AJ12)),ROUND(MAX($K12-'T2 IC'!AJ12,0)*ROUND('T1 Injection'!Z12,0)*$L12/1000000,0),"")</f>
        <v>877</v>
      </c>
      <c r="AK12" s="4">
        <f>IF(AND('T2 IC'!AK12&gt;0,ISNUMBER('T2 IC'!AK12)),ROUND(MAX($K12-'T2 IC'!AK12,0)*ROUND('T1 Injection'!AA12,0)*$L12/1000000,0),"")</f>
        <v>867</v>
      </c>
      <c r="AL12" s="4">
        <f>IF(AND('T2 IC'!AL12&gt;0,ISNUMBER('T2 IC'!AL12)),ROUND(MAX($K12-'T2 IC'!AL12,0)*ROUND('T1 Injection'!AB12,0)*$L12/1000000,0),"")</f>
        <v>867</v>
      </c>
      <c r="AM12" s="4">
        <f>IF(AND('T2 IC'!AM12&gt;0,ISNUMBER('T2 IC'!AM12)),ROUND(MAX($K12-'T2 IC'!AM12,0)*ROUND('T1 Injection'!AC12,0)*$L12/1000000,0),"")</f>
        <v>877</v>
      </c>
      <c r="AN12" s="4">
        <f>IF(AND('T2 IC'!AN12&gt;0,ISNUMBER('T2 IC'!AN12)),ROUND(MAX($K12-'T2 IC'!AN12,0)*ROUND('T1 Injection'!AD12,0)*$L12/1000000,0),"")</f>
        <v>879</v>
      </c>
      <c r="AO12" s="4">
        <f>IF(AND('T2 IC'!AO12&gt;0,ISNUMBER('T2 IC'!AO12)),ROUND(MAX($K12-'T2 IC'!AO12,0)*ROUND('T1 Injection'!AE12,0)*$L12/1000000,0),"")</f>
        <v>860</v>
      </c>
      <c r="AP12" s="4">
        <f>IF(AND('T2 IC'!AP12&gt;0,ISNUMBER('T2 IC'!AP12)),ROUND(MAX($K12-'T2 IC'!AP12,0)*ROUND('T1 Injection'!AF12,0)*$L12/1000000,0),"")</f>
        <v>869</v>
      </c>
      <c r="AQ12" s="4">
        <f>IF(AND('T2 IC'!AQ12&gt;0,ISNUMBER('T2 IC'!AQ12)),ROUND(MAX($K12-'T2 IC'!AQ12,0)*ROUND('T1 Injection'!AG12,0)*$L12/1000000,0),"")</f>
        <v>879</v>
      </c>
      <c r="AR12" s="4">
        <f>IF(AND('T2 IC'!AR12&gt;0,ISNUMBER('T2 IC'!AR12)),ROUND(MAX($K12-'T2 IC'!AR12,0)*ROUND('T1 Injection'!AH12,0)*$L12/1000000,0),"")</f>
        <v>879</v>
      </c>
      <c r="AS12" s="4">
        <f>IF(AND('T2 IC'!AS12&gt;0,ISNUMBER('T2 IC'!AS12)),ROUND(MAX($K12-'T2 IC'!AS12,0)*ROUND('T1 Injection'!AI12,0)*$L12/1000000,0),"")</f>
        <v>860</v>
      </c>
      <c r="AT12" s="4">
        <f>IF(AND('T2 IC'!AT12&gt;0,ISNUMBER('T2 IC'!AT12)),ROUND(MAX($K12-'T2 IC'!AT12,0)*ROUND('T1 Injection'!AJ12,0)*$L12/1000000,0),"")</f>
        <v>869</v>
      </c>
      <c r="AU12" s="4">
        <f>IF(AND('T2 IC'!AU12&gt;0,ISNUMBER('T2 IC'!AU12)),ROUND(MAX($K12-'T2 IC'!AU12,0)*ROUND('T1 Injection'!AK12,0)*$L12/1000000,0),"")</f>
        <v>879</v>
      </c>
      <c r="AV12" s="4">
        <f>IF(AND('T2 IC'!AV12&gt;0,ISNUMBER('T2 IC'!AV12)),ROUND(MAX($K12-'T2 IC'!AV12,0)*ROUND('T1 Injection'!AL12,0)*$L12/1000000,0),"")</f>
        <v>879</v>
      </c>
      <c r="AW12" s="4">
        <f>IF(AND('T2 IC'!AW12&gt;0,ISNUMBER('T2 IC'!AW12)),ROUND(MAX($K12-'T2 IC'!AW12,0)*ROUND('T1 Injection'!AM12,0)*$L12/1000000,0),"")</f>
        <v>860</v>
      </c>
      <c r="AX12" s="4">
        <f>IF(AND('T2 IC'!AX12&gt;0,ISNUMBER('T2 IC'!AX12)),ROUND(MAX($K12-'T2 IC'!AX12,0)*ROUND('T1 Injection'!AN12,0)*$L12/1000000,0),"")</f>
        <v>869</v>
      </c>
      <c r="AY12" s="4">
        <f>IF(AND('T2 IC'!AY12&gt;0,ISNUMBER('T2 IC'!AY12)),ROUND(MAX($K12-'T2 IC'!AY12,0)*ROUND('T1 Injection'!AO12,0)*$L12/1000000,0),"")</f>
        <v>879</v>
      </c>
      <c r="BB12" s="4">
        <f t="shared" si="4"/>
        <v>3101</v>
      </c>
      <c r="BC12" s="4">
        <f t="shared" si="4"/>
        <v>3027</v>
      </c>
      <c r="BD12" s="4">
        <f t="shared" si="4"/>
        <v>1645</v>
      </c>
      <c r="BE12" s="4">
        <f t="shared" si="4"/>
        <v>3488</v>
      </c>
      <c r="BF12" s="4">
        <f t="shared" si="4"/>
        <v>3487</v>
      </c>
      <c r="BG12" s="4">
        <f t="shared" si="4"/>
        <v>3487</v>
      </c>
      <c r="BH12" s="4">
        <f t="shared" si="4"/>
        <v>3487</v>
      </c>
    </row>
    <row r="13" spans="2:60" x14ac:dyDescent="0.35">
      <c r="B13" t="str">
        <f>'T1 Injection'!B13</f>
        <v>SEMER_Rivière-du-Loup</v>
      </c>
      <c r="C13" s="13">
        <v>46387</v>
      </c>
      <c r="D13" s="13">
        <f t="shared" si="1"/>
        <v>46296</v>
      </c>
      <c r="E13" s="13">
        <v>46393</v>
      </c>
      <c r="F13" s="13">
        <v>46429</v>
      </c>
      <c r="G13" s="13">
        <v>47483</v>
      </c>
      <c r="H13" s="13">
        <f t="shared" si="2"/>
        <v>47392</v>
      </c>
      <c r="I13" s="13">
        <f t="shared" si="3"/>
        <v>46296</v>
      </c>
      <c r="J13" s="13">
        <f t="shared" si="5"/>
        <v>46388</v>
      </c>
      <c r="K13" s="54">
        <v>67.8</v>
      </c>
      <c r="L13" s="54">
        <v>38.39</v>
      </c>
      <c r="N13" s="4" t="str">
        <f>IF(AND('T2 IC'!N13&gt;0,ISNUMBER('T2 IC'!N13)),ROUND(MAX($K13-'T2 IC'!N13,0)*ROUND('T1 Injection'!D13,0)*$L13/1000000,0),"")</f>
        <v/>
      </c>
      <c r="O13" s="4" t="str">
        <f>IF(AND('T2 IC'!O13&gt;0,ISNUMBER('T2 IC'!O13)),ROUND(MAX($K13-'T2 IC'!O13,0)*ROUND('T1 Injection'!E13,0)*$L13/1000000,0),"")</f>
        <v/>
      </c>
      <c r="P13" s="4" t="str">
        <f>IF(AND('T2 IC'!P13&gt;0,ISNUMBER('T2 IC'!P13)),ROUND(MAX($K13-'T2 IC'!P13,0)*ROUND('T1 Injection'!F13,0)*$L13/1000000,0),"")</f>
        <v/>
      </c>
      <c r="Q13" s="4" t="str">
        <f>IF(AND('T2 IC'!Q13&gt;0,ISNUMBER('T2 IC'!Q13)),ROUND(MAX($K13-'T2 IC'!Q13,0)*ROUND('T1 Injection'!G13,0)*$L13/1000000,0),"")</f>
        <v/>
      </c>
      <c r="R13" s="4" t="str">
        <f>IF(AND('T2 IC'!R13&gt;0,ISNUMBER('T2 IC'!R13)),ROUND(MAX($K13-'T2 IC'!R13,0)*ROUND('T1 Injection'!H13,0)*$L13/1000000,0),"")</f>
        <v/>
      </c>
      <c r="S13" s="4" t="str">
        <f>IF(AND('T2 IC'!S13&gt;0,ISNUMBER('T2 IC'!S13)),ROUND(MAX($K13-'T2 IC'!S13,0)*ROUND('T1 Injection'!I13,0)*$L13/1000000,0),"")</f>
        <v/>
      </c>
      <c r="T13" s="4" t="str">
        <f>IF(AND('T2 IC'!T13&gt;0,ISNUMBER('T2 IC'!T13)),ROUND(MAX($K13-'T2 IC'!T13,0)*ROUND('T1 Injection'!J13,0)*$L13/1000000,0),"")</f>
        <v/>
      </c>
      <c r="U13" s="4" t="str">
        <f>IF(AND('T2 IC'!U13&gt;0,ISNUMBER('T2 IC'!U13)),ROUND(MAX($K13-'T2 IC'!U13,0)*ROUND('T1 Injection'!K13,0)*$L13/1000000,0),"")</f>
        <v/>
      </c>
      <c r="V13" s="4" t="str">
        <f>IF(AND('T2 IC'!V13&gt;0,ISNUMBER('T2 IC'!V13)),ROUND(MAX($K13-'T2 IC'!V13,0)*ROUND('T1 Injection'!L13,0)*$L13/1000000,0),"")</f>
        <v/>
      </c>
      <c r="W13" s="4" t="str">
        <f>IF(AND('T2 IC'!W13&gt;0,ISNUMBER('T2 IC'!W13)),ROUND(MAX($K13-'T2 IC'!W13,0)*ROUND('T1 Injection'!M13,0)*$L13/1000000,0),"")</f>
        <v/>
      </c>
      <c r="X13" s="4" t="str">
        <f>IF(AND('T2 IC'!X13&gt;0,ISNUMBER('T2 IC'!X13)),ROUND(MAX($K13-'T2 IC'!X13,0)*ROUND('T1 Injection'!N13,0)*$L13/1000000,0),"")</f>
        <v/>
      </c>
      <c r="Y13" s="4" t="str">
        <f>IF(AND('T2 IC'!Y13&gt;0,ISNUMBER('T2 IC'!Y13)),ROUND(MAX($K13-'T2 IC'!Y13,0)*ROUND('T1 Injection'!O13,0)*$L13/1000000,0),"")</f>
        <v/>
      </c>
      <c r="Z13" s="4" t="str">
        <f>IF(AND('T2 IC'!Z13&gt;0,ISNUMBER('T2 IC'!Z13)),ROUND(MAX($K13-'T2 IC'!Z13,0)*ROUND('T1 Injection'!P13,0)*$L13/1000000,0),"")</f>
        <v/>
      </c>
      <c r="AA13" s="4" t="str">
        <f>IF(AND('T2 IC'!AA13&gt;0,ISNUMBER('T2 IC'!AA13)),ROUND(MAX($K13-'T2 IC'!AA13,0)*ROUND('T1 Injection'!Q13,0)*$L13/1000000,0),"")</f>
        <v/>
      </c>
      <c r="AB13" s="4" t="str">
        <f>IF(AND('T2 IC'!AB13&gt;0,ISNUMBER('T2 IC'!AB13)),ROUND(MAX($K13-'T2 IC'!AB13,0)*ROUND('T1 Injection'!R13,0)*$L13/1000000,0),"")</f>
        <v/>
      </c>
      <c r="AC13" s="4" t="str">
        <f>IF(AND('T2 IC'!AC13&gt;0,ISNUMBER('T2 IC'!AC13)),ROUND(MAX($K13-'T2 IC'!AC13,0)*ROUND('T1 Injection'!S13,0)*$L13/1000000,0),"")</f>
        <v/>
      </c>
      <c r="AD13" s="4" t="str">
        <f>IF(AND('T2 IC'!AD13&gt;0,ISNUMBER('T2 IC'!AD13)),ROUND(MAX($K13-'T2 IC'!AD13,0)*ROUND('T1 Injection'!T13,0)*$L13/1000000,0),"")</f>
        <v/>
      </c>
      <c r="AE13" s="4" t="str">
        <f>IF(AND('T2 IC'!AE13&gt;0,ISNUMBER('T2 IC'!AE13)),ROUND(MAX($K13-'T2 IC'!AE13,0)*ROUND('T1 Injection'!U13,0)*$L13/1000000,0),"")</f>
        <v/>
      </c>
      <c r="AF13" s="4">
        <f>IF(AND('T2 IC'!AF13&gt;0,ISNUMBER('T2 IC'!AF13)),ROUND(MAX($K13-'T2 IC'!AF13,0)*ROUND('T1 Injection'!V13,0)*$L13/1000000,0),"")</f>
        <v>714</v>
      </c>
      <c r="AG13" s="4">
        <f>IF(AND('T2 IC'!AG13&gt;0,ISNUMBER('T2 IC'!AG13)),ROUND(MAX($K13-'T2 IC'!AG13,0)*ROUND('T1 Injection'!W13,0)*$L13/1000000,0),"")</f>
        <v>699</v>
      </c>
      <c r="AH13" s="4" t="str">
        <f>IF(AND('T2 IC'!AH13&gt;0,ISNUMBER('T2 IC'!AH13)),ROUND(MAX($K13-'T2 IC'!AH13,0)*ROUND('T1 Injection'!X13,0)*$L13/1000000,0),"")</f>
        <v/>
      </c>
      <c r="AI13" s="4" t="str">
        <f>IF(AND('T2 IC'!AI13&gt;0,ISNUMBER('T2 IC'!AI13)),ROUND(MAX($K13-'T2 IC'!AI13,0)*ROUND('T1 Injection'!Y13,0)*$L13/1000000,0),"")</f>
        <v/>
      </c>
      <c r="AJ13" s="4" t="str">
        <f>IF(AND('T2 IC'!AJ13&gt;0,ISNUMBER('T2 IC'!AJ13)),ROUND(MAX($K13-'T2 IC'!AJ13,0)*ROUND('T1 Injection'!Z13,0)*$L13/1000000,0),"")</f>
        <v/>
      </c>
      <c r="AK13" s="4" t="str">
        <f>IF(AND('T2 IC'!AK13&gt;0,ISNUMBER('T2 IC'!AK13)),ROUND(MAX($K13-'T2 IC'!AK13,0)*ROUND('T1 Injection'!AA13,0)*$L13/1000000,0),"")</f>
        <v/>
      </c>
      <c r="AL13" s="4" t="str">
        <f>IF(AND('T2 IC'!AL13&gt;0,ISNUMBER('T2 IC'!AL13)),ROUND(MAX($K13-'T2 IC'!AL13,0)*ROUND('T1 Injection'!AB13,0)*$L13/1000000,0),"")</f>
        <v/>
      </c>
      <c r="AM13" s="4" t="str">
        <f>IF(AND('T2 IC'!AM13&gt;0,ISNUMBER('T2 IC'!AM13)),ROUND(MAX($K13-'T2 IC'!AM13,0)*ROUND('T1 Injection'!AC13,0)*$L13/1000000,0),"")</f>
        <v/>
      </c>
      <c r="AN13" s="4" t="str">
        <f>IF(AND('T2 IC'!AN13&gt;0,ISNUMBER('T2 IC'!AN13)),ROUND(MAX($K13-'T2 IC'!AN13,0)*ROUND('T1 Injection'!AD13,0)*$L13/1000000,0),"")</f>
        <v/>
      </c>
      <c r="AO13" s="4" t="str">
        <f>IF(AND('T2 IC'!AO13&gt;0,ISNUMBER('T2 IC'!AO13)),ROUND(MAX($K13-'T2 IC'!AO13,0)*ROUND('T1 Injection'!AE13,0)*$L13/1000000,0),"")</f>
        <v/>
      </c>
      <c r="AP13" s="4" t="str">
        <f>IF(AND('T2 IC'!AP13&gt;0,ISNUMBER('T2 IC'!AP13)),ROUND(MAX($K13-'T2 IC'!AP13,0)*ROUND('T1 Injection'!AF13,0)*$L13/1000000,0),"")</f>
        <v/>
      </c>
      <c r="AQ13" s="4" t="str">
        <f>IF(AND('T2 IC'!AQ13&gt;0,ISNUMBER('T2 IC'!AQ13)),ROUND(MAX($K13-'T2 IC'!AQ13,0)*ROUND('T1 Injection'!AG13,0)*$L13/1000000,0),"")</f>
        <v/>
      </c>
      <c r="AR13" s="4">
        <f>IF(AND('T2 IC'!AR13&gt;0,ISNUMBER('T2 IC'!AR13)),ROUND(MAX($K13-'T2 IC'!AR13,0)*ROUND('T1 Injection'!AH13,0)*$L13/1000000,0),"")</f>
        <v>1041</v>
      </c>
      <c r="AS13" s="4">
        <f>IF(AND('T2 IC'!AS13&gt;0,ISNUMBER('T2 IC'!AS13)),ROUND(MAX($K13-'T2 IC'!AS13,0)*ROUND('T1 Injection'!AI13,0)*$L13/1000000,0),"")</f>
        <v>1018</v>
      </c>
      <c r="AT13" s="4">
        <f>IF(AND('T2 IC'!AT13&gt;0,ISNUMBER('T2 IC'!AT13)),ROUND(MAX($K13-'T2 IC'!AT13,0)*ROUND('T1 Injection'!AJ13,0)*$L13/1000000,0),"")</f>
        <v>1029</v>
      </c>
      <c r="AU13" s="4">
        <f>IF(AND('T2 IC'!AU13&gt;0,ISNUMBER('T2 IC'!AU13)),ROUND(MAX($K13-'T2 IC'!AU13,0)*ROUND('T1 Injection'!AK13,0)*$L13/1000000,0),"")</f>
        <v>1041</v>
      </c>
      <c r="AV13" s="4">
        <f>IF(AND('T2 IC'!AV13&gt;0,ISNUMBER('T2 IC'!AV13)),ROUND(MAX($K13-'T2 IC'!AV13,0)*ROUND('T1 Injection'!AL13,0)*$L13/1000000,0),"")</f>
        <v>1041</v>
      </c>
      <c r="AW13" s="4">
        <f>IF(AND('T2 IC'!AW13&gt;0,ISNUMBER('T2 IC'!AW13)),ROUND(MAX($K13-'T2 IC'!AW13,0)*ROUND('T1 Injection'!AM13,0)*$L13/1000000,0),"")</f>
        <v>1018</v>
      </c>
      <c r="AX13" s="4">
        <f>IF(AND('T2 IC'!AX13&gt;0,ISNUMBER('T2 IC'!AX13)),ROUND(MAX($K13-'T2 IC'!AX13,0)*ROUND('T1 Injection'!AN13,0)*$L13/1000000,0),"")</f>
        <v>1029</v>
      </c>
      <c r="AY13" s="4">
        <f>IF(AND('T2 IC'!AY13&gt;0,ISNUMBER('T2 IC'!AY13)),ROUND(MAX($K13-'T2 IC'!AY13,0)*ROUND('T1 Injection'!AO13,0)*$L13/1000000,0),"")</f>
        <v>1041</v>
      </c>
      <c r="BB13" s="4">
        <f t="shared" si="4"/>
        <v>0</v>
      </c>
      <c r="BC13" s="4">
        <f t="shared" si="4"/>
        <v>0</v>
      </c>
      <c r="BD13" s="4">
        <f t="shared" si="4"/>
        <v>1413</v>
      </c>
      <c r="BE13" s="4">
        <f t="shared" si="4"/>
        <v>0</v>
      </c>
      <c r="BF13" s="4">
        <f t="shared" si="4"/>
        <v>0</v>
      </c>
      <c r="BG13" s="4">
        <f t="shared" si="4"/>
        <v>4129</v>
      </c>
      <c r="BH13" s="4">
        <f t="shared" si="4"/>
        <v>4129</v>
      </c>
    </row>
    <row r="14" spans="2:60" x14ac:dyDescent="0.35">
      <c r="B14" t="str">
        <f>'T1 Injection'!B14</f>
        <v>Ville de Québec_Québec</v>
      </c>
      <c r="C14" s="13">
        <v>45328</v>
      </c>
      <c r="D14" s="13">
        <f t="shared" si="1"/>
        <v>45292</v>
      </c>
      <c r="E14" s="13">
        <v>45653</v>
      </c>
      <c r="F14" s="13">
        <v>46387</v>
      </c>
      <c r="G14" s="13">
        <v>46447</v>
      </c>
      <c r="H14" s="13">
        <f t="shared" si="2"/>
        <v>46388</v>
      </c>
      <c r="I14" s="13">
        <f t="shared" si="3"/>
        <v>45474</v>
      </c>
      <c r="J14" s="13">
        <f t="shared" si="5"/>
        <v>46296</v>
      </c>
      <c r="K14" s="54">
        <v>67.8</v>
      </c>
      <c r="L14" s="54">
        <v>38.39</v>
      </c>
      <c r="N14" s="4" t="str">
        <f>IF(AND('T2 IC'!N14&gt;0,ISNUMBER('T2 IC'!N14)),ROUND(MAX($K14-'T2 IC'!N14,0)*ROUND('T1 Injection'!D14,0)*$L14/1000000,0),"")</f>
        <v/>
      </c>
      <c r="O14" s="4" t="str">
        <f>IF(AND('T2 IC'!O14&gt;0,ISNUMBER('T2 IC'!O14)),ROUND(MAX($K14-'T2 IC'!O14,0)*ROUND('T1 Injection'!E14,0)*$L14/1000000,0),"")</f>
        <v/>
      </c>
      <c r="P14" s="4" t="str">
        <f>IF(AND('T2 IC'!P14&gt;0,ISNUMBER('T2 IC'!P14)),ROUND(MAX($K14-'T2 IC'!P14,0)*ROUND('T1 Injection'!F14,0)*$L14/1000000,0),"")</f>
        <v/>
      </c>
      <c r="Q14" s="4" t="str">
        <f>IF(AND('T2 IC'!Q14&gt;0,ISNUMBER('T2 IC'!Q14)),ROUND(MAX($K14-'T2 IC'!Q14,0)*ROUND('T1 Injection'!G14,0)*$L14/1000000,0),"")</f>
        <v/>
      </c>
      <c r="R14" s="4" t="str">
        <f>IF(AND('T2 IC'!R14&gt;0,ISNUMBER('T2 IC'!R14)),ROUND(MAX($K14-'T2 IC'!R14,0)*ROUND('T1 Injection'!H14,0)*$L14/1000000,0),"")</f>
        <v/>
      </c>
      <c r="S14" s="4" t="str">
        <f>IF(AND('T2 IC'!S14&gt;0,ISNUMBER('T2 IC'!S14)),ROUND(MAX($K14-'T2 IC'!S14,0)*ROUND('T1 Injection'!I14,0)*$L14/1000000,0),"")</f>
        <v/>
      </c>
      <c r="T14" s="4" t="str">
        <f>IF(AND('T2 IC'!T14&gt;0,ISNUMBER('T2 IC'!T14)),ROUND(MAX($K14-'T2 IC'!T14,0)*ROUND('T1 Injection'!J14,0)*$L14/1000000,0),"")</f>
        <v/>
      </c>
      <c r="U14" s="4" t="str">
        <f>IF(AND('T2 IC'!U14&gt;0,ISNUMBER('T2 IC'!U14)),ROUND(MAX($K14-'T2 IC'!U14,0)*ROUND('T1 Injection'!K14,0)*$L14/1000000,0),"")</f>
        <v/>
      </c>
      <c r="V14" s="4" t="str">
        <f>IF(AND('T2 IC'!V14&gt;0,ISNUMBER('T2 IC'!V14)),ROUND(MAX($K14-'T2 IC'!V14,0)*ROUND('T1 Injection'!L14,0)*$L14/1000000,0),"")</f>
        <v/>
      </c>
      <c r="W14" s="4">
        <f>IF(AND('T2 IC'!W14&gt;0,ISNUMBER('T2 IC'!W14)),ROUND(MAX($K14-'T2 IC'!W14,0)*ROUND('T1 Injection'!M14,0)*$L14/1000000,0),"")</f>
        <v>1915</v>
      </c>
      <c r="X14" s="4">
        <f>IF(AND('T2 IC'!X14&gt;0,ISNUMBER('T2 IC'!X14)),ROUND(MAX($K14-'T2 IC'!X14,0)*ROUND('T1 Injection'!N14,0)*$L14/1000000,0),"")</f>
        <v>2697</v>
      </c>
      <c r="Y14" s="4">
        <f>IF(AND('T2 IC'!Y14&gt;0,ISNUMBER('T2 IC'!Y14)),ROUND(MAX($K14-'T2 IC'!Y14,0)*ROUND('T1 Injection'!O14,0)*$L14/1000000,0),"")</f>
        <v>1837</v>
      </c>
      <c r="Z14" s="4">
        <f>IF(AND('T2 IC'!Z14&gt;0,ISNUMBER('T2 IC'!Z14)),ROUND(MAX($K14-'T2 IC'!Z14,0)*ROUND('T1 Injection'!P14,0)*$L14/1000000,0),"")</f>
        <v>3099</v>
      </c>
      <c r="AA14" s="4">
        <f>IF(AND('T2 IC'!AA14&gt;0,ISNUMBER('T2 IC'!AA14)),ROUND(MAX($K14-'T2 IC'!AA14,0)*ROUND('T1 Injection'!Q14,0)*$L14/1000000,0),"")</f>
        <v>2270</v>
      </c>
      <c r="AB14" s="4">
        <f>IF(AND('T2 IC'!AB14&gt;0,ISNUMBER('T2 IC'!AB14)),ROUND(MAX($K14-'T2 IC'!AB14,0)*ROUND('T1 Injection'!R14,0)*$L14/1000000,0),"")</f>
        <v>2270</v>
      </c>
      <c r="AC14" s="4">
        <f>IF(AND('T2 IC'!AC14&gt;0,ISNUMBER('T2 IC'!AC14)),ROUND(MAX($K14-'T2 IC'!AC14,0)*ROUND('T1 Injection'!S14,0)*$L14/1000000,0),"")</f>
        <v>2221</v>
      </c>
      <c r="AD14" s="4">
        <f>IF(AND('T2 IC'!AD14&gt;0,ISNUMBER('T2 IC'!AD14)),ROUND(MAX($K14-'T2 IC'!AD14,0)*ROUND('T1 Injection'!T14,0)*$L14/1000000,0),"")</f>
        <v>2246</v>
      </c>
      <c r="AE14" s="4">
        <f>IF(AND('T2 IC'!AE14&gt;0,ISNUMBER('T2 IC'!AE14)),ROUND(MAX($K14-'T2 IC'!AE14,0)*ROUND('T1 Injection'!U14,0)*$L14/1000000,0),"")</f>
        <v>2270</v>
      </c>
      <c r="AF14" s="4">
        <f>IF(AND('T2 IC'!AF14&gt;0,ISNUMBER('T2 IC'!AF14)),ROUND(MAX($K14-'T2 IC'!AF14,0)*ROUND('T1 Injection'!V14,0)*$L14/1000000,0),"")</f>
        <v>2725</v>
      </c>
      <c r="AG14" s="4">
        <f>IF(AND('T2 IC'!AG14&gt;0,ISNUMBER('T2 IC'!AG14)),ROUND(MAX($K14-'T2 IC'!AG14,0)*ROUND('T1 Injection'!W14,0)*$L14/1000000,0),"")</f>
        <v>2558</v>
      </c>
      <c r="AH14" s="4">
        <f>IF(AND('T2 IC'!AH14&gt;0,ISNUMBER('T2 IC'!AH14)),ROUND(MAX($K14-'T2 IC'!AH14,0)*ROUND('T1 Injection'!X14,0)*$L14/1000000,0),"")</f>
        <v>2587</v>
      </c>
      <c r="AI14" s="4">
        <f>IF(AND('T2 IC'!AI14&gt;0,ISNUMBER('T2 IC'!AI14)),ROUND(MAX($K14-'T2 IC'!AI14,0)*ROUND('T1 Injection'!Y14,0)*$L14/1000000,0),"")</f>
        <v>2615</v>
      </c>
      <c r="AJ14" s="4">
        <f>IF(AND('T2 IC'!AJ14&gt;0,ISNUMBER('T2 IC'!AJ14)),ROUND(MAX($K14-'T2 IC'!AJ14,0)*ROUND('T1 Injection'!Z14,0)*$L14/1000000,0),"")</f>
        <v>3043</v>
      </c>
      <c r="AK14" s="4">
        <f>IF(AND('T2 IC'!AK14&gt;0,ISNUMBER('T2 IC'!AK14)),ROUND(MAX($K14-'T2 IC'!AK14,0)*ROUND('T1 Injection'!AA14,0)*$L14/1000000,0),"")</f>
        <v>3010</v>
      </c>
      <c r="AL14" s="4">
        <f>IF(AND('T2 IC'!AL14&gt;0,ISNUMBER('T2 IC'!AL14)),ROUND(MAX($K14-'T2 IC'!AL14,0)*ROUND('T1 Injection'!AB14,0)*$L14/1000000,0),"")</f>
        <v>3010</v>
      </c>
      <c r="AM14" s="4">
        <f>IF(AND('T2 IC'!AM14&gt;0,ISNUMBER('T2 IC'!AM14)),ROUND(MAX($K14-'T2 IC'!AM14,0)*ROUND('T1 Injection'!AC14,0)*$L14/1000000,0),"")</f>
        <v>3043</v>
      </c>
      <c r="AN14" s="4">
        <f>IF(AND('T2 IC'!AN14&gt;0,ISNUMBER('T2 IC'!AN14)),ROUND(MAX($K14-'T2 IC'!AN14,0)*ROUND('T1 Injection'!AD14,0)*$L14/1000000,0),"")</f>
        <v>3051</v>
      </c>
      <c r="AO14" s="4">
        <f>IF(AND('T2 IC'!AO14&gt;0,ISNUMBER('T2 IC'!AO14)),ROUND(MAX($K14-'T2 IC'!AO14,0)*ROUND('T1 Injection'!AE14,0)*$L14/1000000,0),"")</f>
        <v>2985</v>
      </c>
      <c r="AP14" s="4">
        <f>IF(AND('T2 IC'!AP14&gt;0,ISNUMBER('T2 IC'!AP14)),ROUND(MAX($K14-'T2 IC'!AP14,0)*ROUND('T1 Injection'!AF14,0)*$L14/1000000,0),"")</f>
        <v>3018</v>
      </c>
      <c r="AQ14" s="4">
        <f>IF(AND('T2 IC'!AQ14&gt;0,ISNUMBER('T2 IC'!AQ14)),ROUND(MAX($K14-'T2 IC'!AQ14,0)*ROUND('T1 Injection'!AG14,0)*$L14/1000000,0),"")</f>
        <v>3051</v>
      </c>
      <c r="AR14" s="4">
        <f>IF(AND('T2 IC'!AR14&gt;0,ISNUMBER('T2 IC'!AR14)),ROUND(MAX($K14-'T2 IC'!AR14,0)*ROUND('T1 Injection'!AH14,0)*$L14/1000000,0),"")</f>
        <v>3051</v>
      </c>
      <c r="AS14" s="4">
        <f>IF(AND('T2 IC'!AS14&gt;0,ISNUMBER('T2 IC'!AS14)),ROUND(MAX($K14-'T2 IC'!AS14,0)*ROUND('T1 Injection'!AI14,0)*$L14/1000000,0),"")</f>
        <v>2985</v>
      </c>
      <c r="AT14" s="4">
        <f>IF(AND('T2 IC'!AT14&gt;0,ISNUMBER('T2 IC'!AT14)),ROUND(MAX($K14-'T2 IC'!AT14,0)*ROUND('T1 Injection'!AJ14,0)*$L14/1000000,0),"")</f>
        <v>3018</v>
      </c>
      <c r="AU14" s="4">
        <f>IF(AND('T2 IC'!AU14&gt;0,ISNUMBER('T2 IC'!AU14)),ROUND(MAX($K14-'T2 IC'!AU14,0)*ROUND('T1 Injection'!AK14,0)*$L14/1000000,0),"")</f>
        <v>3051</v>
      </c>
      <c r="AV14" s="4">
        <f>IF(AND('T2 IC'!AV14&gt;0,ISNUMBER('T2 IC'!AV14)),ROUND(MAX($K14-'T2 IC'!AV14,0)*ROUND('T1 Injection'!AL14,0)*$L14/1000000,0),"")</f>
        <v>3051</v>
      </c>
      <c r="AW14" s="4">
        <f>IF(AND('T2 IC'!AW14&gt;0,ISNUMBER('T2 IC'!AW14)),ROUND(MAX($K14-'T2 IC'!AW14,0)*ROUND('T1 Injection'!AM14,0)*$L14/1000000,0),"")</f>
        <v>2985</v>
      </c>
      <c r="AX14" s="4">
        <f>IF(AND('T2 IC'!AX14&gt;0,ISNUMBER('T2 IC'!AX14)),ROUND(MAX($K14-'T2 IC'!AX14,0)*ROUND('T1 Injection'!AN14,0)*$L14/1000000,0),"")</f>
        <v>3018</v>
      </c>
      <c r="AY14" s="4">
        <f>IF(AND('T2 IC'!AY14&gt;0,ISNUMBER('T2 IC'!AY14)),ROUND(MAX($K14-'T2 IC'!AY14,0)*ROUND('T1 Injection'!AO14,0)*$L14/1000000,0),"")</f>
        <v>3051</v>
      </c>
      <c r="BB14" s="4">
        <f t="shared" si="4"/>
        <v>9903</v>
      </c>
      <c r="BC14" s="4">
        <f t="shared" si="4"/>
        <v>9007</v>
      </c>
      <c r="BD14" s="4">
        <f t="shared" si="4"/>
        <v>10485</v>
      </c>
      <c r="BE14" s="4">
        <f t="shared" si="4"/>
        <v>12106</v>
      </c>
      <c r="BF14" s="4">
        <f t="shared" si="4"/>
        <v>12105</v>
      </c>
      <c r="BG14" s="4">
        <f t="shared" si="4"/>
        <v>12105</v>
      </c>
      <c r="BH14" s="4">
        <f t="shared" si="4"/>
        <v>12105</v>
      </c>
    </row>
    <row r="15" spans="2:60" x14ac:dyDescent="0.35">
      <c r="B15" t="str">
        <f>'T1 Injection'!B15</f>
        <v>Carbonaxion_Neuville</v>
      </c>
      <c r="C15" s="13" t="s">
        <v>88</v>
      </c>
      <c r="D15" s="13"/>
      <c r="E15" s="13"/>
      <c r="F15" s="13"/>
      <c r="G15" s="13" t="s">
        <v>88</v>
      </c>
      <c r="H15" s="13"/>
      <c r="I15" s="13" t="str">
        <f t="shared" si="3"/>
        <v/>
      </c>
      <c r="J15" s="13" t="str">
        <f t="shared" si="5"/>
        <v/>
      </c>
      <c r="K15" s="54">
        <v>67.8</v>
      </c>
      <c r="L15" s="54">
        <v>38.39</v>
      </c>
      <c r="N15" s="4" t="str">
        <f>IF(AND('T2 IC'!N15&gt;0,ISNUMBER('T2 IC'!N15)),ROUND(MAX($K15-'T2 IC'!N15,0)*ROUND('T1 Injection'!D15,0)*$L15/1000000,0),"")</f>
        <v/>
      </c>
      <c r="O15" s="4" t="str">
        <f>IF(AND('T2 IC'!O15&gt;0,ISNUMBER('T2 IC'!O15)),ROUND(MAX($K15-'T2 IC'!O15,0)*ROUND('T1 Injection'!E15,0)*$L15/1000000,0),"")</f>
        <v/>
      </c>
      <c r="P15" s="4" t="str">
        <f>IF(AND('T2 IC'!P15&gt;0,ISNUMBER('T2 IC'!P15)),ROUND(MAX($K15-'T2 IC'!P15,0)*ROUND('T1 Injection'!F15,0)*$L15/1000000,0),"")</f>
        <v/>
      </c>
      <c r="Q15" s="4" t="str">
        <f>IF(AND('T2 IC'!Q15&gt;0,ISNUMBER('T2 IC'!Q15)),ROUND(MAX($K15-'T2 IC'!Q15,0)*ROUND('T1 Injection'!G15,0)*$L15/1000000,0),"")</f>
        <v/>
      </c>
      <c r="R15" s="4" t="str">
        <f>IF(AND('T2 IC'!R15&gt;0,ISNUMBER('T2 IC'!R15)),ROUND(MAX($K15-'T2 IC'!R15,0)*ROUND('T1 Injection'!H15,0)*$L15/1000000,0),"")</f>
        <v/>
      </c>
      <c r="S15" s="4" t="str">
        <f>IF(AND('T2 IC'!S15&gt;0,ISNUMBER('T2 IC'!S15)),ROUND(MAX($K15-'T2 IC'!S15,0)*ROUND('T1 Injection'!I15,0)*$L15/1000000,0),"")</f>
        <v/>
      </c>
      <c r="T15" s="4" t="str">
        <f>IF(AND('T2 IC'!T15&gt;0,ISNUMBER('T2 IC'!T15)),ROUND(MAX($K15-'T2 IC'!T15,0)*ROUND('T1 Injection'!J15,0)*$L15/1000000,0),"")</f>
        <v/>
      </c>
      <c r="U15" s="4" t="str">
        <f>IF(AND('T2 IC'!U15&gt;0,ISNUMBER('T2 IC'!U15)),ROUND(MAX($K15-'T2 IC'!U15,0)*ROUND('T1 Injection'!K15,0)*$L15/1000000,0),"")</f>
        <v/>
      </c>
      <c r="V15" s="4" t="str">
        <f>IF(AND('T2 IC'!V15&gt;0,ISNUMBER('T2 IC'!V15)),ROUND(MAX($K15-'T2 IC'!V15,0)*ROUND('T1 Injection'!L15,0)*$L15/1000000,0),"")</f>
        <v/>
      </c>
      <c r="W15" s="4" t="str">
        <f>IF(AND('T2 IC'!W15&gt;0,ISNUMBER('T2 IC'!W15)),ROUND(MAX($K15-'T2 IC'!W15,0)*ROUND('T1 Injection'!M15,0)*$L15/1000000,0),"")</f>
        <v/>
      </c>
      <c r="X15" s="4" t="str">
        <f>IF(AND('T2 IC'!X15&gt;0,ISNUMBER('T2 IC'!X15)),ROUND(MAX($K15-'T2 IC'!X15,0)*ROUND('T1 Injection'!N15,0)*$L15/1000000,0),"")</f>
        <v/>
      </c>
      <c r="Y15" s="4" t="str">
        <f>IF(AND('T2 IC'!Y15&gt;0,ISNUMBER('T2 IC'!Y15)),ROUND(MAX($K15-'T2 IC'!Y15,0)*ROUND('T1 Injection'!O15,0)*$L15/1000000,0),"")</f>
        <v/>
      </c>
      <c r="Z15" s="4" t="str">
        <f>IF(AND('T2 IC'!Z15&gt;0,ISNUMBER('T2 IC'!Z15)),ROUND(MAX($K15-'T2 IC'!Z15,0)*ROUND('T1 Injection'!P15,0)*$L15/1000000,0),"")</f>
        <v/>
      </c>
      <c r="AA15" s="4" t="str">
        <f>IF(AND('T2 IC'!AA15&gt;0,ISNUMBER('T2 IC'!AA15)),ROUND(MAX($K15-'T2 IC'!AA15,0)*ROUND('T1 Injection'!Q15,0)*$L15/1000000,0),"")</f>
        <v/>
      </c>
      <c r="AB15" s="4" t="str">
        <f>IF(AND('T2 IC'!AB15&gt;0,ISNUMBER('T2 IC'!AB15)),ROUND(MAX($K15-'T2 IC'!AB15,0)*ROUND('T1 Injection'!R15,0)*$L15/1000000,0),"")</f>
        <v/>
      </c>
      <c r="AC15" s="4" t="str">
        <f>IF(AND('T2 IC'!AC15&gt;0,ISNUMBER('T2 IC'!AC15)),ROUND(MAX($K15-'T2 IC'!AC15,0)*ROUND('T1 Injection'!S15,0)*$L15/1000000,0),"")</f>
        <v/>
      </c>
      <c r="AD15" s="4" t="str">
        <f>IF(AND('T2 IC'!AD15&gt;0,ISNUMBER('T2 IC'!AD15)),ROUND(MAX($K15-'T2 IC'!AD15,0)*ROUND('T1 Injection'!T15,0)*$L15/1000000,0),"")</f>
        <v/>
      </c>
      <c r="AE15" s="4" t="str">
        <f>IF(AND('T2 IC'!AE15&gt;0,ISNUMBER('T2 IC'!AE15)),ROUND(MAX($K15-'T2 IC'!AE15,0)*ROUND('T1 Injection'!U15,0)*$L15/1000000,0),"")</f>
        <v/>
      </c>
      <c r="AF15" s="4" t="str">
        <f>IF(AND('T2 IC'!AF15&gt;0,ISNUMBER('T2 IC'!AF15)),ROUND(MAX($K15-'T2 IC'!AF15,0)*ROUND('T1 Injection'!V15,0)*$L15/1000000,0),"")</f>
        <v/>
      </c>
      <c r="AG15" s="4" t="str">
        <f>IF(AND('T2 IC'!AG15&gt;0,ISNUMBER('T2 IC'!AG15)),ROUND(MAX($K15-'T2 IC'!AG15,0)*ROUND('T1 Injection'!W15,0)*$L15/1000000,0),"")</f>
        <v/>
      </c>
      <c r="AH15" s="4" t="str">
        <f>IF(AND('T2 IC'!AH15&gt;0,ISNUMBER('T2 IC'!AH15)),ROUND(MAX($K15-'T2 IC'!AH15,0)*ROUND('T1 Injection'!X15,0)*$L15/1000000,0),"")</f>
        <v/>
      </c>
      <c r="AI15" s="4" t="str">
        <f>IF(AND('T2 IC'!AI15&gt;0,ISNUMBER('T2 IC'!AI15)),ROUND(MAX($K15-'T2 IC'!AI15,0)*ROUND('T1 Injection'!Y15,0)*$L15/1000000,0),"")</f>
        <v/>
      </c>
      <c r="AJ15" s="4" t="str">
        <f>IF(AND('T2 IC'!AJ15&gt;0,ISNUMBER('T2 IC'!AJ15)),ROUND(MAX($K15-'T2 IC'!AJ15,0)*ROUND('T1 Injection'!Z15,0)*$L15/1000000,0),"")</f>
        <v/>
      </c>
      <c r="AK15" s="4" t="str">
        <f>IF(AND('T2 IC'!AK15&gt;0,ISNUMBER('T2 IC'!AK15)),ROUND(MAX($K15-'T2 IC'!AK15,0)*ROUND('T1 Injection'!AA15,0)*$L15/1000000,0),"")</f>
        <v/>
      </c>
      <c r="AL15" s="4" t="str">
        <f>IF(AND('T2 IC'!AL15&gt;0,ISNUMBER('T2 IC'!AL15)),ROUND(MAX($K15-'T2 IC'!AL15,0)*ROUND('T1 Injection'!AB15,0)*$L15/1000000,0),"")</f>
        <v/>
      </c>
      <c r="AM15" s="4" t="str">
        <f>IF(AND('T2 IC'!AM15&gt;0,ISNUMBER('T2 IC'!AM15)),ROUND(MAX($K15-'T2 IC'!AM15,0)*ROUND('T1 Injection'!AC15,0)*$L15/1000000,0),"")</f>
        <v/>
      </c>
      <c r="AN15" s="4" t="str">
        <f>IF(AND('T2 IC'!AN15&gt;0,ISNUMBER('T2 IC'!AN15)),ROUND(MAX($K15-'T2 IC'!AN15,0)*ROUND('T1 Injection'!AD15,0)*$L15/1000000,0),"")</f>
        <v/>
      </c>
      <c r="AO15" s="4" t="str">
        <f>IF(AND('T2 IC'!AO15&gt;0,ISNUMBER('T2 IC'!AO15)),ROUND(MAX($K15-'T2 IC'!AO15,0)*ROUND('T1 Injection'!AE15,0)*$L15/1000000,0),"")</f>
        <v/>
      </c>
      <c r="AP15" s="4" t="str">
        <f>IF(AND('T2 IC'!AP15&gt;0,ISNUMBER('T2 IC'!AP15)),ROUND(MAX($K15-'T2 IC'!AP15,0)*ROUND('T1 Injection'!AF15,0)*$L15/1000000,0),"")</f>
        <v/>
      </c>
      <c r="AQ15" s="4" t="str">
        <f>IF(AND('T2 IC'!AQ15&gt;0,ISNUMBER('T2 IC'!AQ15)),ROUND(MAX($K15-'T2 IC'!AQ15,0)*ROUND('T1 Injection'!AG15,0)*$L15/1000000,0),"")</f>
        <v/>
      </c>
      <c r="AR15" s="4" t="str">
        <f>IF(AND('T2 IC'!AR15&gt;0,ISNUMBER('T2 IC'!AR15)),ROUND(MAX($K15-'T2 IC'!AR15,0)*ROUND('T1 Injection'!AH15,0)*$L15/1000000,0),"")</f>
        <v/>
      </c>
      <c r="AS15" s="4" t="str">
        <f>IF(AND('T2 IC'!AS15&gt;0,ISNUMBER('T2 IC'!AS15)),ROUND(MAX($K15-'T2 IC'!AS15,0)*ROUND('T1 Injection'!AI15,0)*$L15/1000000,0),"")</f>
        <v/>
      </c>
      <c r="AT15" s="4" t="str">
        <f>IF(AND('T2 IC'!AT15&gt;0,ISNUMBER('T2 IC'!AT15)),ROUND(MAX($K15-'T2 IC'!AT15,0)*ROUND('T1 Injection'!AJ15,0)*$L15/1000000,0),"")</f>
        <v/>
      </c>
      <c r="AU15" s="4" t="str">
        <f>IF(AND('T2 IC'!AU15&gt;0,ISNUMBER('T2 IC'!AU15)),ROUND(MAX($K15-'T2 IC'!AU15,0)*ROUND('T1 Injection'!AK15,0)*$L15/1000000,0),"")</f>
        <v/>
      </c>
      <c r="AV15" s="4" t="str">
        <f>IF(AND('T2 IC'!AV15&gt;0,ISNUMBER('T2 IC'!AV15)),ROUND(MAX($K15-'T2 IC'!AV15,0)*ROUND('T1 Injection'!AL15,0)*$L15/1000000,0),"")</f>
        <v/>
      </c>
      <c r="AW15" s="4" t="str">
        <f>IF(AND('T2 IC'!AW15&gt;0,ISNUMBER('T2 IC'!AW15)),ROUND(MAX($K15-'T2 IC'!AW15,0)*ROUND('T1 Injection'!AM15,0)*$L15/1000000,0),"")</f>
        <v/>
      </c>
      <c r="AX15" s="4" t="str">
        <f>IF(AND('T2 IC'!AX15&gt;0,ISNUMBER('T2 IC'!AX15)),ROUND(MAX($K15-'T2 IC'!AX15,0)*ROUND('T1 Injection'!AN15,0)*$L15/1000000,0),"")</f>
        <v/>
      </c>
      <c r="AY15" s="4" t="str">
        <f>IF(AND('T2 IC'!AY15&gt;0,ISNUMBER('T2 IC'!AY15)),ROUND(MAX($K15-'T2 IC'!AY15,0)*ROUND('T1 Injection'!AO15,0)*$L15/1000000,0),"")</f>
        <v/>
      </c>
      <c r="BB15" s="4">
        <f t="shared" si="4"/>
        <v>0</v>
      </c>
      <c r="BC15" s="4">
        <f t="shared" si="4"/>
        <v>0</v>
      </c>
      <c r="BD15" s="4">
        <f t="shared" si="4"/>
        <v>0</v>
      </c>
      <c r="BE15" s="4">
        <f t="shared" si="4"/>
        <v>0</v>
      </c>
      <c r="BF15" s="4">
        <f t="shared" si="4"/>
        <v>0</v>
      </c>
      <c r="BG15" s="4">
        <f t="shared" si="4"/>
        <v>0</v>
      </c>
      <c r="BH15" s="4">
        <f t="shared" si="4"/>
        <v>0</v>
      </c>
    </row>
    <row r="16" spans="2:60" x14ac:dyDescent="0.35">
      <c r="B16" t="str">
        <f>'T1 Injection'!B16</f>
        <v>EDL_MI (WOODROAD)</v>
      </c>
      <c r="C16" s="13">
        <v>44733</v>
      </c>
      <c r="D16" s="13">
        <f t="shared" si="1"/>
        <v>44652</v>
      </c>
      <c r="E16" s="13"/>
      <c r="F16" s="13"/>
      <c r="G16" s="13">
        <v>46203</v>
      </c>
      <c r="H16" s="13">
        <f t="shared" si="2"/>
        <v>46113</v>
      </c>
      <c r="I16" s="13" t="str">
        <f t="shared" si="3"/>
        <v/>
      </c>
      <c r="J16" s="13" t="str">
        <f t="shared" si="5"/>
        <v/>
      </c>
      <c r="K16" s="54">
        <v>67.8</v>
      </c>
      <c r="L16" s="54">
        <v>38.39</v>
      </c>
      <c r="N16" s="4" t="str">
        <f>IF(AND('T2 IC'!N16&gt;0,ISNUMBER('T2 IC'!N16)),ROUND(MAX($K16-'T2 IC'!N16,0)*ROUND('T1 Injection'!D16,0)*$L16/1000000,0),"")</f>
        <v/>
      </c>
      <c r="O16" s="4" t="str">
        <f>IF(AND('T2 IC'!O16&gt;0,ISNUMBER('T2 IC'!O16)),ROUND(MAX($K16-'T2 IC'!O16,0)*ROUND('T1 Injection'!E16,0)*$L16/1000000,0),"")</f>
        <v/>
      </c>
      <c r="P16" s="4" t="str">
        <f>IF(AND('T2 IC'!P16&gt;0,ISNUMBER('T2 IC'!P16)),ROUND(MAX($K16-'T2 IC'!P16,0)*ROUND('T1 Injection'!F16,0)*$L16/1000000,0),"")</f>
        <v/>
      </c>
      <c r="Q16" s="4" t="str">
        <f>IF(AND('T2 IC'!Q16&gt;0,ISNUMBER('T2 IC'!Q16)),ROUND(MAX($K16-'T2 IC'!Q16,0)*ROUND('T1 Injection'!G16,0)*$L16/1000000,0),"")</f>
        <v/>
      </c>
      <c r="R16" s="4" t="str">
        <f>IF(AND('T2 IC'!R16&gt;0,ISNUMBER('T2 IC'!R16)),ROUND(MAX($K16-'T2 IC'!R16,0)*ROUND('T1 Injection'!H16,0)*$L16/1000000,0),"")</f>
        <v/>
      </c>
      <c r="S16" s="4" t="str">
        <f>IF(AND('T2 IC'!S16&gt;0,ISNUMBER('T2 IC'!S16)),ROUND(MAX($K16-'T2 IC'!S16,0)*ROUND('T1 Injection'!I16,0)*$L16/1000000,0),"")</f>
        <v/>
      </c>
      <c r="T16" s="4" t="str">
        <f>IF(AND('T2 IC'!T16&gt;0,ISNUMBER('T2 IC'!T16)),ROUND(MAX($K16-'T2 IC'!T16,0)*ROUND('T1 Injection'!J16,0)*$L16/1000000,0),"")</f>
        <v/>
      </c>
      <c r="U16" s="4" t="str">
        <f>IF(AND('T2 IC'!U16&gt;0,ISNUMBER('T2 IC'!U16)),ROUND(MAX($K16-'T2 IC'!U16,0)*ROUND('T1 Injection'!K16,0)*$L16/1000000,0),"")</f>
        <v/>
      </c>
      <c r="V16" s="4" t="str">
        <f>IF(AND('T2 IC'!V16&gt;0,ISNUMBER('T2 IC'!V16)),ROUND(MAX($K16-'T2 IC'!V16,0)*ROUND('T1 Injection'!L16,0)*$L16/1000000,0),"")</f>
        <v/>
      </c>
      <c r="W16" s="4" t="str">
        <f>IF(AND('T2 IC'!W16&gt;0,ISNUMBER('T2 IC'!W16)),ROUND(MAX($K16-'T2 IC'!W16,0)*ROUND('T1 Injection'!M16,0)*$L16/1000000,0),"")</f>
        <v/>
      </c>
      <c r="X16" s="4" t="str">
        <f>IF(AND('T2 IC'!X16&gt;0,ISNUMBER('T2 IC'!X16)),ROUND(MAX($K16-'T2 IC'!X16,0)*ROUND('T1 Injection'!N16,0)*$L16/1000000,0),"")</f>
        <v/>
      </c>
      <c r="Y16" s="4" t="str">
        <f>IF(AND('T2 IC'!Y16&gt;0,ISNUMBER('T2 IC'!Y16)),ROUND(MAX($K16-'T2 IC'!Y16,0)*ROUND('T1 Injection'!O16,0)*$L16/1000000,0),"")</f>
        <v/>
      </c>
      <c r="Z16" s="4" t="str">
        <f>IF(AND('T2 IC'!Z16&gt;0,ISNUMBER('T2 IC'!Z16)),ROUND(MAX($K16-'T2 IC'!Z16,0)*ROUND('T1 Injection'!P16,0)*$L16/1000000,0),"")</f>
        <v/>
      </c>
      <c r="AA16" s="4" t="str">
        <f>IF(AND('T2 IC'!AA16&gt;0,ISNUMBER('T2 IC'!AA16)),ROUND(MAX($K16-'T2 IC'!AA16,0)*ROUND('T1 Injection'!Q16,0)*$L16/1000000,0),"")</f>
        <v/>
      </c>
      <c r="AB16" s="4" t="str">
        <f>IF(AND('T2 IC'!AB16&gt;0,ISNUMBER('T2 IC'!AB16)),ROUND(MAX($K16-'T2 IC'!AB16,0)*ROUND('T1 Injection'!R16,0)*$L16/1000000,0),"")</f>
        <v/>
      </c>
      <c r="AC16" s="4" t="str">
        <f>IF(AND('T2 IC'!AC16&gt;0,ISNUMBER('T2 IC'!AC16)),ROUND(MAX($K16-'T2 IC'!AC16,0)*ROUND('T1 Injection'!S16,0)*$L16/1000000,0),"")</f>
        <v/>
      </c>
      <c r="AD16" s="4">
        <f>IF(AND('T2 IC'!AD16&gt;0,ISNUMBER('T2 IC'!AD16)),ROUND(MAX($K16-'T2 IC'!AD16,0)*ROUND('T1 Injection'!T16,0)*$L16/1000000,0),"")</f>
        <v>3705</v>
      </c>
      <c r="AE16" s="4">
        <f>IF(AND('T2 IC'!AE16&gt;0,ISNUMBER('T2 IC'!AE16)),ROUND(MAX($K16-'T2 IC'!AE16,0)*ROUND('T1 Injection'!U16,0)*$L16/1000000,0),"")</f>
        <v>3745</v>
      </c>
      <c r="AF16" s="4">
        <f>IF(AND('T2 IC'!AF16&gt;0,ISNUMBER('T2 IC'!AF16)),ROUND(MAX($K16-'T2 IC'!AF16,0)*ROUND('T1 Injection'!V16,0)*$L16/1000000,0),"")</f>
        <v>3745</v>
      </c>
      <c r="AG16" s="4">
        <f>IF(AND('T2 IC'!AG16&gt;0,ISNUMBER('T2 IC'!AG16)),ROUND(MAX($K16-'T2 IC'!AG16,0)*ROUND('T1 Injection'!W16,0)*$L16/1000000,0),"")</f>
        <v>3664</v>
      </c>
      <c r="AH16" s="4">
        <f>IF(AND('T2 IC'!AH16&gt;0,ISNUMBER('T2 IC'!AH16)),ROUND(MAX($K16-'T2 IC'!AH16,0)*ROUND('T1 Injection'!X16,0)*$L16/1000000,0),"")</f>
        <v>3705</v>
      </c>
      <c r="AI16" s="4">
        <f>IF(AND('T2 IC'!AI16&gt;0,ISNUMBER('T2 IC'!AI16)),ROUND(MAX($K16-'T2 IC'!AI16,0)*ROUND('T1 Injection'!Y16,0)*$L16/1000000,0),"")</f>
        <v>3745</v>
      </c>
      <c r="AJ16" s="4">
        <f>IF(AND('T2 IC'!AJ16&gt;0,ISNUMBER('T2 IC'!AJ16)),ROUND(MAX($K16-'T2 IC'!AJ16,0)*ROUND('T1 Injection'!Z16,0)*$L16/1000000,0),"")</f>
        <v>3735</v>
      </c>
      <c r="AK16" s="4">
        <f>IF(AND('T2 IC'!AK16&gt;0,ISNUMBER('T2 IC'!AK16)),ROUND(MAX($K16-'T2 IC'!AK16,0)*ROUND('T1 Injection'!AA16,0)*$L16/1000000,0),"")</f>
        <v>3694</v>
      </c>
      <c r="AL16" s="4">
        <f>IF(AND('T2 IC'!AL16&gt;0,ISNUMBER('T2 IC'!AL16)),ROUND(MAX($K16-'T2 IC'!AL16,0)*ROUND('T1 Injection'!AB16,0)*$L16/1000000,0),"")</f>
        <v>3694</v>
      </c>
      <c r="AM16" s="4">
        <f>IF(AND('T2 IC'!AM16&gt;0,ISNUMBER('T2 IC'!AM16)),ROUND(MAX($K16-'T2 IC'!AM16,0)*ROUND('T1 Injection'!AC16,0)*$L16/1000000,0),"")</f>
        <v>3735</v>
      </c>
      <c r="AN16" s="4">
        <f>IF(AND('T2 IC'!AN16&gt;0,ISNUMBER('T2 IC'!AN16)),ROUND(MAX($K16-'T2 IC'!AN16,0)*ROUND('T1 Injection'!AD16,0)*$L16/1000000,0),"")</f>
        <v>3745</v>
      </c>
      <c r="AO16" s="4">
        <f>IF(AND('T2 IC'!AO16&gt;0,ISNUMBER('T2 IC'!AO16)),ROUND(MAX($K16-'T2 IC'!AO16,0)*ROUND('T1 Injection'!AE16,0)*$L16/1000000,0),"")</f>
        <v>3664</v>
      </c>
      <c r="AP16" s="4">
        <f>IF(AND('T2 IC'!AP16&gt;0,ISNUMBER('T2 IC'!AP16)),ROUND(MAX($K16-'T2 IC'!AP16,0)*ROUND('T1 Injection'!AF16,0)*$L16/1000000,0),"")</f>
        <v>3705</v>
      </c>
      <c r="AQ16" s="4">
        <f>IF(AND('T2 IC'!AQ16&gt;0,ISNUMBER('T2 IC'!AQ16)),ROUND(MAX($K16-'T2 IC'!AQ16,0)*ROUND('T1 Injection'!AG16,0)*$L16/1000000,0),"")</f>
        <v>3745</v>
      </c>
      <c r="AR16" s="4">
        <f>IF(AND('T2 IC'!AR16&gt;0,ISNUMBER('T2 IC'!AR16)),ROUND(MAX($K16-'T2 IC'!AR16,0)*ROUND('T1 Injection'!AH16,0)*$L16/1000000,0),"")</f>
        <v>3745</v>
      </c>
      <c r="AS16" s="4">
        <f>IF(AND('T2 IC'!AS16&gt;0,ISNUMBER('T2 IC'!AS16)),ROUND(MAX($K16-'T2 IC'!AS16,0)*ROUND('T1 Injection'!AI16,0)*$L16/1000000,0),"")</f>
        <v>3664</v>
      </c>
      <c r="AT16" s="4">
        <f>IF(AND('T2 IC'!AT16&gt;0,ISNUMBER('T2 IC'!AT16)),ROUND(MAX($K16-'T2 IC'!AT16,0)*ROUND('T1 Injection'!AJ16,0)*$L16/1000000,0),"")</f>
        <v>3705</v>
      </c>
      <c r="AU16" s="4">
        <f>IF(AND('T2 IC'!AU16&gt;0,ISNUMBER('T2 IC'!AU16)),ROUND(MAX($K16-'T2 IC'!AU16,0)*ROUND('T1 Injection'!AK16,0)*$L16/1000000,0),"")</f>
        <v>3745</v>
      </c>
      <c r="AV16" s="4">
        <f>IF(AND('T2 IC'!AV16&gt;0,ISNUMBER('T2 IC'!AV16)),ROUND(MAX($K16-'T2 IC'!AV16,0)*ROUND('T1 Injection'!AL16,0)*$L16/1000000,0),"")</f>
        <v>3745</v>
      </c>
      <c r="AW16" s="4">
        <f>IF(AND('T2 IC'!AW16&gt;0,ISNUMBER('T2 IC'!AW16)),ROUND(MAX($K16-'T2 IC'!AW16,0)*ROUND('T1 Injection'!AM16,0)*$L16/1000000,0),"")</f>
        <v>3664</v>
      </c>
      <c r="AX16" s="4">
        <f>IF(AND('T2 IC'!AX16&gt;0,ISNUMBER('T2 IC'!AX16)),ROUND(MAX($K16-'T2 IC'!AX16,0)*ROUND('T1 Injection'!AN16,0)*$L16/1000000,0),"")</f>
        <v>3705</v>
      </c>
      <c r="AY16" s="4">
        <f>IF(AND('T2 IC'!AY16&gt;0,ISNUMBER('T2 IC'!AY16)),ROUND(MAX($K16-'T2 IC'!AY16,0)*ROUND('T1 Injection'!AO16,0)*$L16/1000000,0),"")</f>
        <v>3745</v>
      </c>
      <c r="BB16" s="4">
        <f>SUMIFS($X16:$AZ16,$X$2:$AZ$2,"&gt;="&amp;DATE(BB$2-1,10,1),$X$2:$AZ$2,"&lt;="&amp;DATE(BB$2,9,10))</f>
        <v>0</v>
      </c>
      <c r="BC16" s="4">
        <f t="shared" ref="BC16:BH31" si="6">SUMIFS($X16:$AZ16,$X$2:$AZ$2,"&gt;="&amp;DATE(BC$2-1,10,1),$X$2:$AZ$2,"&lt;="&amp;DATE(BC$2,9,10))</f>
        <v>7450</v>
      </c>
      <c r="BD16" s="4">
        <f t="shared" si="6"/>
        <v>14859</v>
      </c>
      <c r="BE16" s="4">
        <f t="shared" si="6"/>
        <v>14858</v>
      </c>
      <c r="BF16" s="4">
        <f t="shared" si="6"/>
        <v>14859</v>
      </c>
      <c r="BG16" s="4">
        <f t="shared" si="6"/>
        <v>14859</v>
      </c>
      <c r="BH16" s="4">
        <f t="shared" si="6"/>
        <v>14859</v>
      </c>
    </row>
    <row r="17" spans="2:60" x14ac:dyDescent="0.35">
      <c r="B17" t="str">
        <f>'T1 Injection'!B17</f>
        <v>EDL_TX (TESSMAN)</v>
      </c>
      <c r="C17" s="13">
        <v>44733</v>
      </c>
      <c r="D17" s="13">
        <f t="shared" si="1"/>
        <v>44652</v>
      </c>
      <c r="E17" s="13"/>
      <c r="F17" s="13"/>
      <c r="G17" s="13">
        <v>46203</v>
      </c>
      <c r="H17" s="13">
        <f t="shared" si="2"/>
        <v>46113</v>
      </c>
      <c r="I17" s="13" t="str">
        <f t="shared" si="3"/>
        <v/>
      </c>
      <c r="J17" s="13" t="str">
        <f t="shared" si="5"/>
        <v/>
      </c>
      <c r="K17" s="54">
        <v>67.8</v>
      </c>
      <c r="L17" s="54">
        <v>38.39</v>
      </c>
      <c r="N17" s="4" t="str">
        <f>IF(AND('T2 IC'!N17&gt;0,ISNUMBER('T2 IC'!N17)),ROUND(MAX($K17-'T2 IC'!N17,0)*ROUND('T1 Injection'!D17,0)*$L17/1000000,0),"")</f>
        <v/>
      </c>
      <c r="O17" s="4" t="str">
        <f>IF(AND('T2 IC'!O17&gt;0,ISNUMBER('T2 IC'!O17)),ROUND(MAX($K17-'T2 IC'!O17,0)*ROUND('T1 Injection'!E17,0)*$L17/1000000,0),"")</f>
        <v/>
      </c>
      <c r="P17" s="4" t="str">
        <f>IF(AND('T2 IC'!P17&gt;0,ISNUMBER('T2 IC'!P17)),ROUND(MAX($K17-'T2 IC'!P17,0)*ROUND('T1 Injection'!F17,0)*$L17/1000000,0),"")</f>
        <v/>
      </c>
      <c r="Q17" s="4" t="str">
        <f>IF(AND('T2 IC'!Q17&gt;0,ISNUMBER('T2 IC'!Q17)),ROUND(MAX($K17-'T2 IC'!Q17,0)*ROUND('T1 Injection'!G17,0)*$L17/1000000,0),"")</f>
        <v/>
      </c>
      <c r="R17" s="4" t="str">
        <f>IF(AND('T2 IC'!R17&gt;0,ISNUMBER('T2 IC'!R17)),ROUND(MAX($K17-'T2 IC'!R17,0)*ROUND('T1 Injection'!H17,0)*$L17/1000000,0),"")</f>
        <v/>
      </c>
      <c r="S17" s="4" t="str">
        <f>IF(AND('T2 IC'!S17&gt;0,ISNUMBER('T2 IC'!S17)),ROUND(MAX($K17-'T2 IC'!S17,0)*ROUND('T1 Injection'!I17,0)*$L17/1000000,0),"")</f>
        <v/>
      </c>
      <c r="T17" s="4" t="str">
        <f>IF(AND('T2 IC'!T17&gt;0,ISNUMBER('T2 IC'!T17)),ROUND(MAX($K17-'T2 IC'!T17,0)*ROUND('T1 Injection'!J17,0)*$L17/1000000,0),"")</f>
        <v/>
      </c>
      <c r="U17" s="4" t="str">
        <f>IF(AND('T2 IC'!U17&gt;0,ISNUMBER('T2 IC'!U17)),ROUND(MAX($K17-'T2 IC'!U17,0)*ROUND('T1 Injection'!K17,0)*$L17/1000000,0),"")</f>
        <v/>
      </c>
      <c r="V17" s="4" t="str">
        <f>IF(AND('T2 IC'!V17&gt;0,ISNUMBER('T2 IC'!V17)),ROUND(MAX($K17-'T2 IC'!V17,0)*ROUND('T1 Injection'!L17,0)*$L17/1000000,0),"")</f>
        <v/>
      </c>
      <c r="W17" s="4" t="str">
        <f>IF(AND('T2 IC'!W17&gt;0,ISNUMBER('T2 IC'!W17)),ROUND(MAX($K17-'T2 IC'!W17,0)*ROUND('T1 Injection'!M17,0)*$L17/1000000,0),"")</f>
        <v/>
      </c>
      <c r="X17" s="4" t="str">
        <f>IF(AND('T2 IC'!X17&gt;0,ISNUMBER('T2 IC'!X17)),ROUND(MAX($K17-'T2 IC'!X17,0)*ROUND('T1 Injection'!N17,0)*$L17/1000000,0),"")</f>
        <v/>
      </c>
      <c r="Y17" s="4" t="str">
        <f>IF(AND('T2 IC'!Y17&gt;0,ISNUMBER('T2 IC'!Y17)),ROUND(MAX($K17-'T2 IC'!Y17,0)*ROUND('T1 Injection'!O17,0)*$L17/1000000,0),"")</f>
        <v/>
      </c>
      <c r="Z17" s="4" t="str">
        <f>IF(AND('T2 IC'!Z17&gt;0,ISNUMBER('T2 IC'!Z17)),ROUND(MAX($K17-'T2 IC'!Z17,0)*ROUND('T1 Injection'!P17,0)*$L17/1000000,0),"")</f>
        <v/>
      </c>
      <c r="AA17" s="4" t="str">
        <f>IF(AND('T2 IC'!AA17&gt;0,ISNUMBER('T2 IC'!AA17)),ROUND(MAX($K17-'T2 IC'!AA17,0)*ROUND('T1 Injection'!Q17,0)*$L17/1000000,0),"")</f>
        <v/>
      </c>
      <c r="AB17" s="4" t="str">
        <f>IF(AND('T2 IC'!AB17&gt;0,ISNUMBER('T2 IC'!AB17)),ROUND(MAX($K17-'T2 IC'!AB17,0)*ROUND('T1 Injection'!R17,0)*$L17/1000000,0),"")</f>
        <v/>
      </c>
      <c r="AC17" s="4" t="str">
        <f>IF(AND('T2 IC'!AC17&gt;0,ISNUMBER('T2 IC'!AC17)),ROUND(MAX($K17-'T2 IC'!AC17,0)*ROUND('T1 Injection'!S17,0)*$L17/1000000,0),"")</f>
        <v/>
      </c>
      <c r="AD17" s="4">
        <f>IF(AND('T2 IC'!AD17&gt;0,ISNUMBER('T2 IC'!AD17)),ROUND(MAX($K17-'T2 IC'!AD17,0)*ROUND('T1 Injection'!T17,0)*$L17/1000000,0),"")</f>
        <v>3705</v>
      </c>
      <c r="AE17" s="4">
        <f>IF(AND('T2 IC'!AE17&gt;0,ISNUMBER('T2 IC'!AE17)),ROUND(MAX($K17-'T2 IC'!AE17,0)*ROUND('T1 Injection'!U17,0)*$L17/1000000,0),"")</f>
        <v>3745</v>
      </c>
      <c r="AF17" s="4">
        <f>IF(AND('T2 IC'!AF17&gt;0,ISNUMBER('T2 IC'!AF17)),ROUND(MAX($K17-'T2 IC'!AF17,0)*ROUND('T1 Injection'!V17,0)*$L17/1000000,0),"")</f>
        <v>3745</v>
      </c>
      <c r="AG17" s="4">
        <f>IF(AND('T2 IC'!AG17&gt;0,ISNUMBER('T2 IC'!AG17)),ROUND(MAX($K17-'T2 IC'!AG17,0)*ROUND('T1 Injection'!W17,0)*$L17/1000000,0),"")</f>
        <v>3664</v>
      </c>
      <c r="AH17" s="4">
        <f>IF(AND('T2 IC'!AH17&gt;0,ISNUMBER('T2 IC'!AH17)),ROUND(MAX($K17-'T2 IC'!AH17,0)*ROUND('T1 Injection'!X17,0)*$L17/1000000,0),"")</f>
        <v>3705</v>
      </c>
      <c r="AI17" s="4">
        <f>IF(AND('T2 IC'!AI17&gt;0,ISNUMBER('T2 IC'!AI17)),ROUND(MAX($K17-'T2 IC'!AI17,0)*ROUND('T1 Injection'!Y17,0)*$L17/1000000,0),"")</f>
        <v>3745</v>
      </c>
      <c r="AJ17" s="4">
        <f>IF(AND('T2 IC'!AJ17&gt;0,ISNUMBER('T2 IC'!AJ17)),ROUND(MAX($K17-'T2 IC'!AJ17,0)*ROUND('T1 Injection'!Z17,0)*$L17/1000000,0),"")</f>
        <v>3735</v>
      </c>
      <c r="AK17" s="4">
        <f>IF(AND('T2 IC'!AK17&gt;0,ISNUMBER('T2 IC'!AK17)),ROUND(MAX($K17-'T2 IC'!AK17,0)*ROUND('T1 Injection'!AA17,0)*$L17/1000000,0),"")</f>
        <v>3694</v>
      </c>
      <c r="AL17" s="4">
        <f>IF(AND('T2 IC'!AL17&gt;0,ISNUMBER('T2 IC'!AL17)),ROUND(MAX($K17-'T2 IC'!AL17,0)*ROUND('T1 Injection'!AB17,0)*$L17/1000000,0),"")</f>
        <v>3694</v>
      </c>
      <c r="AM17" s="4">
        <f>IF(AND('T2 IC'!AM17&gt;0,ISNUMBER('T2 IC'!AM17)),ROUND(MAX($K17-'T2 IC'!AM17,0)*ROUND('T1 Injection'!AC17,0)*$L17/1000000,0),"")</f>
        <v>3735</v>
      </c>
      <c r="AN17" s="4">
        <f>IF(AND('T2 IC'!AN17&gt;0,ISNUMBER('T2 IC'!AN17)),ROUND(MAX($K17-'T2 IC'!AN17,0)*ROUND('T1 Injection'!AD17,0)*$L17/1000000,0),"")</f>
        <v>3745</v>
      </c>
      <c r="AO17" s="4">
        <f>IF(AND('T2 IC'!AO17&gt;0,ISNUMBER('T2 IC'!AO17)),ROUND(MAX($K17-'T2 IC'!AO17,0)*ROUND('T1 Injection'!AE17,0)*$L17/1000000,0),"")</f>
        <v>3664</v>
      </c>
      <c r="AP17" s="4">
        <f>IF(AND('T2 IC'!AP17&gt;0,ISNUMBER('T2 IC'!AP17)),ROUND(MAX($K17-'T2 IC'!AP17,0)*ROUND('T1 Injection'!AF17,0)*$L17/1000000,0),"")</f>
        <v>3705</v>
      </c>
      <c r="AQ17" s="4">
        <f>IF(AND('T2 IC'!AQ17&gt;0,ISNUMBER('T2 IC'!AQ17)),ROUND(MAX($K17-'T2 IC'!AQ17,0)*ROUND('T1 Injection'!AG17,0)*$L17/1000000,0),"")</f>
        <v>3745</v>
      </c>
      <c r="AR17" s="4">
        <f>IF(AND('T2 IC'!AR17&gt;0,ISNUMBER('T2 IC'!AR17)),ROUND(MAX($K17-'T2 IC'!AR17,0)*ROUND('T1 Injection'!AH17,0)*$L17/1000000,0),"")</f>
        <v>3745</v>
      </c>
      <c r="AS17" s="4">
        <f>IF(AND('T2 IC'!AS17&gt;0,ISNUMBER('T2 IC'!AS17)),ROUND(MAX($K17-'T2 IC'!AS17,0)*ROUND('T1 Injection'!AI17,0)*$L17/1000000,0),"")</f>
        <v>3664</v>
      </c>
      <c r="AT17" s="4">
        <f>IF(AND('T2 IC'!AT17&gt;0,ISNUMBER('T2 IC'!AT17)),ROUND(MAX($K17-'T2 IC'!AT17,0)*ROUND('T1 Injection'!AJ17,0)*$L17/1000000,0),"")</f>
        <v>3705</v>
      </c>
      <c r="AU17" s="4">
        <f>IF(AND('T2 IC'!AU17&gt;0,ISNUMBER('T2 IC'!AU17)),ROUND(MAX($K17-'T2 IC'!AU17,0)*ROUND('T1 Injection'!AK17,0)*$L17/1000000,0),"")</f>
        <v>3745</v>
      </c>
      <c r="AV17" s="4">
        <f>IF(AND('T2 IC'!AV17&gt;0,ISNUMBER('T2 IC'!AV17)),ROUND(MAX($K17-'T2 IC'!AV17,0)*ROUND('T1 Injection'!AL17,0)*$L17/1000000,0),"")</f>
        <v>3745</v>
      </c>
      <c r="AW17" s="4">
        <f>IF(AND('T2 IC'!AW17&gt;0,ISNUMBER('T2 IC'!AW17)),ROUND(MAX($K17-'T2 IC'!AW17,0)*ROUND('T1 Injection'!AM17,0)*$L17/1000000,0),"")</f>
        <v>3664</v>
      </c>
      <c r="AX17" s="4">
        <f>IF(AND('T2 IC'!AX17&gt;0,ISNUMBER('T2 IC'!AX17)),ROUND(MAX($K17-'T2 IC'!AX17,0)*ROUND('T1 Injection'!AN17,0)*$L17/1000000,0),"")</f>
        <v>3705</v>
      </c>
      <c r="AY17" s="4">
        <f>IF(AND('T2 IC'!AY17&gt;0,ISNUMBER('T2 IC'!AY17)),ROUND(MAX($K17-'T2 IC'!AY17,0)*ROUND('T1 Injection'!AO17,0)*$L17/1000000,0),"")</f>
        <v>3745</v>
      </c>
      <c r="BB17" s="4">
        <f t="shared" ref="BB17:BH39" si="7">SUMIFS($X17:$AZ17,$X$2:$AZ$2,"&gt;="&amp;DATE(BB$2-1,10,1),$X$2:$AZ$2,"&lt;="&amp;DATE(BB$2,9,10))</f>
        <v>0</v>
      </c>
      <c r="BC17" s="4">
        <f t="shared" si="6"/>
        <v>7450</v>
      </c>
      <c r="BD17" s="4">
        <f t="shared" si="6"/>
        <v>14859</v>
      </c>
      <c r="BE17" s="4">
        <f t="shared" si="6"/>
        <v>14858</v>
      </c>
      <c r="BF17" s="4">
        <f t="shared" si="6"/>
        <v>14859</v>
      </c>
      <c r="BG17" s="4">
        <f t="shared" si="6"/>
        <v>14859</v>
      </c>
      <c r="BH17" s="4">
        <f t="shared" si="6"/>
        <v>14859</v>
      </c>
    </row>
    <row r="18" spans="2:60" x14ac:dyDescent="0.35">
      <c r="B18" t="str">
        <f>'T1 Injection'!B18</f>
        <v>Archaea_PA</v>
      </c>
      <c r="C18" s="13">
        <v>44733</v>
      </c>
      <c r="D18" s="13">
        <f t="shared" si="1"/>
        <v>44652</v>
      </c>
      <c r="E18" s="13"/>
      <c r="F18" s="13"/>
      <c r="G18" s="13">
        <v>46112</v>
      </c>
      <c r="H18" s="13">
        <f t="shared" si="2"/>
        <v>46023</v>
      </c>
      <c r="I18" s="13" t="str">
        <f t="shared" si="3"/>
        <v/>
      </c>
      <c r="J18" s="13" t="str">
        <f t="shared" si="5"/>
        <v/>
      </c>
      <c r="K18" s="54">
        <v>67.8</v>
      </c>
      <c r="L18" s="54">
        <v>38.39</v>
      </c>
      <c r="N18" s="4" t="str">
        <f>IF(AND('T2 IC'!N18&gt;0,ISNUMBER('T2 IC'!N18)),ROUND(MAX($K18-'T2 IC'!N18,0)*ROUND('T1 Injection'!D18,0)*$L18/1000000,0),"")</f>
        <v/>
      </c>
      <c r="O18" s="4" t="str">
        <f>IF(AND('T2 IC'!O18&gt;0,ISNUMBER('T2 IC'!O18)),ROUND(MAX($K18-'T2 IC'!O18,0)*ROUND('T1 Injection'!E18,0)*$L18/1000000,0),"")</f>
        <v/>
      </c>
      <c r="P18" s="4" t="str">
        <f>IF(AND('T2 IC'!P18&gt;0,ISNUMBER('T2 IC'!P18)),ROUND(MAX($K18-'T2 IC'!P18,0)*ROUND('T1 Injection'!F18,0)*$L18/1000000,0),"")</f>
        <v/>
      </c>
      <c r="Q18" s="4" t="str">
        <f>IF(AND('T2 IC'!Q18&gt;0,ISNUMBER('T2 IC'!Q18)),ROUND(MAX($K18-'T2 IC'!Q18,0)*ROUND('T1 Injection'!G18,0)*$L18/1000000,0),"")</f>
        <v/>
      </c>
      <c r="R18" s="4" t="str">
        <f>IF(AND('T2 IC'!R18&gt;0,ISNUMBER('T2 IC'!R18)),ROUND(MAX($K18-'T2 IC'!R18,0)*ROUND('T1 Injection'!H18,0)*$L18/1000000,0),"")</f>
        <v/>
      </c>
      <c r="S18" s="4" t="str">
        <f>IF(AND('T2 IC'!S18&gt;0,ISNUMBER('T2 IC'!S18)),ROUND(MAX($K18-'T2 IC'!S18,0)*ROUND('T1 Injection'!I18,0)*$L18/1000000,0),"")</f>
        <v/>
      </c>
      <c r="T18" s="4" t="str">
        <f>IF(AND('T2 IC'!T18&gt;0,ISNUMBER('T2 IC'!T18)),ROUND(MAX($K18-'T2 IC'!T18,0)*ROUND('T1 Injection'!J18,0)*$L18/1000000,0),"")</f>
        <v/>
      </c>
      <c r="U18" s="4" t="str">
        <f>IF(AND('T2 IC'!U18&gt;0,ISNUMBER('T2 IC'!U18)),ROUND(MAX($K18-'T2 IC'!U18,0)*ROUND('T1 Injection'!K18,0)*$L18/1000000,0),"")</f>
        <v/>
      </c>
      <c r="V18" s="4" t="str">
        <f>IF(AND('T2 IC'!V18&gt;0,ISNUMBER('T2 IC'!V18)),ROUND(MAX($K18-'T2 IC'!V18,0)*ROUND('T1 Injection'!L18,0)*$L18/1000000,0),"")</f>
        <v/>
      </c>
      <c r="W18" s="4" t="str">
        <f>IF(AND('T2 IC'!W18&gt;0,ISNUMBER('T2 IC'!W18)),ROUND(MAX($K18-'T2 IC'!W18,0)*ROUND('T1 Injection'!M18,0)*$L18/1000000,0),"")</f>
        <v/>
      </c>
      <c r="X18" s="4" t="str">
        <f>IF(AND('T2 IC'!X18&gt;0,ISNUMBER('T2 IC'!X18)),ROUND(MAX($K18-'T2 IC'!X18,0)*ROUND('T1 Injection'!N18,0)*$L18/1000000,0),"")</f>
        <v/>
      </c>
      <c r="Y18" s="4" t="str">
        <f>IF(AND('T2 IC'!Y18&gt;0,ISNUMBER('T2 IC'!Y18)),ROUND(MAX($K18-'T2 IC'!Y18,0)*ROUND('T1 Injection'!O18,0)*$L18/1000000,0),"")</f>
        <v/>
      </c>
      <c r="Z18" s="4" t="str">
        <f>IF(AND('T2 IC'!Z18&gt;0,ISNUMBER('T2 IC'!Z18)),ROUND(MAX($K18-'T2 IC'!Z18,0)*ROUND('T1 Injection'!P18,0)*$L18/1000000,0),"")</f>
        <v/>
      </c>
      <c r="AA18" s="4" t="str">
        <f>IF(AND('T2 IC'!AA18&gt;0,ISNUMBER('T2 IC'!AA18)),ROUND(MAX($K18-'T2 IC'!AA18,0)*ROUND('T1 Injection'!Q18,0)*$L18/1000000,0),"")</f>
        <v/>
      </c>
      <c r="AB18" s="4" t="str">
        <f>IF(AND('T2 IC'!AB18&gt;0,ISNUMBER('T2 IC'!AB18)),ROUND(MAX($K18-'T2 IC'!AB18,0)*ROUND('T1 Injection'!R18,0)*$L18/1000000,0),"")</f>
        <v/>
      </c>
      <c r="AC18" s="4">
        <f>IF(AND('T2 IC'!AC18&gt;0,ISNUMBER('T2 IC'!AC18)),ROUND(MAX($K18-'T2 IC'!AC18,0)*ROUND('T1 Injection'!S18,0)*$L18/1000000,0),"")</f>
        <v>4792</v>
      </c>
      <c r="AD18" s="4">
        <f>IF(AND('T2 IC'!AD18&gt;0,ISNUMBER('T2 IC'!AD18)),ROUND(MAX($K18-'T2 IC'!AD18,0)*ROUND('T1 Injection'!T18,0)*$L18/1000000,0),"")</f>
        <v>4845</v>
      </c>
      <c r="AE18" s="4">
        <f>IF(AND('T2 IC'!AE18&gt;0,ISNUMBER('T2 IC'!AE18)),ROUND(MAX($K18-'T2 IC'!AE18,0)*ROUND('T1 Injection'!U18,0)*$L18/1000000,0),"")</f>
        <v>4899</v>
      </c>
      <c r="AF18" s="4">
        <f>IF(AND('T2 IC'!AF18&gt;0,ISNUMBER('T2 IC'!AF18)),ROUND(MAX($K18-'T2 IC'!AF18,0)*ROUND('T1 Injection'!V18,0)*$L18/1000000,0),"")</f>
        <v>4899</v>
      </c>
      <c r="AG18" s="4">
        <f>IF(AND('T2 IC'!AG18&gt;0,ISNUMBER('T2 IC'!AG18)),ROUND(MAX($K18-'T2 IC'!AG18,0)*ROUND('T1 Injection'!W18,0)*$L18/1000000,0),"")</f>
        <v>4792</v>
      </c>
      <c r="AH18" s="4">
        <f>IF(AND('T2 IC'!AH18&gt;0,ISNUMBER('T2 IC'!AH18)),ROUND(MAX($K18-'T2 IC'!AH18,0)*ROUND('T1 Injection'!X18,0)*$L18/1000000,0),"")</f>
        <v>4845</v>
      </c>
      <c r="AI18" s="4">
        <f>IF(AND('T2 IC'!AI18&gt;0,ISNUMBER('T2 IC'!AI18)),ROUND(MAX($K18-'T2 IC'!AI18,0)*ROUND('T1 Injection'!Y18,0)*$L18/1000000,0),"")</f>
        <v>4899</v>
      </c>
      <c r="AJ18" s="4">
        <f>IF(AND('T2 IC'!AJ18&gt;0,ISNUMBER('T2 IC'!AJ18)),ROUND(MAX($K18-'T2 IC'!AJ18,0)*ROUND('T1 Injection'!Z18,0)*$L18/1000000,0),"")</f>
        <v>4885</v>
      </c>
      <c r="AK18" s="4">
        <f>IF(AND('T2 IC'!AK18&gt;0,ISNUMBER('T2 IC'!AK18)),ROUND(MAX($K18-'T2 IC'!AK18,0)*ROUND('T1 Injection'!AA18,0)*$L18/1000000,0),"")</f>
        <v>4832</v>
      </c>
      <c r="AL18" s="4">
        <f>IF(AND('T2 IC'!AL18&gt;0,ISNUMBER('T2 IC'!AL18)),ROUND(MAX($K18-'T2 IC'!AL18,0)*ROUND('T1 Injection'!AB18,0)*$L18/1000000,0),"")</f>
        <v>4832</v>
      </c>
      <c r="AM18" s="4">
        <f>IF(AND('T2 IC'!AM18&gt;0,ISNUMBER('T2 IC'!AM18)),ROUND(MAX($K18-'T2 IC'!AM18,0)*ROUND('T1 Injection'!AC18,0)*$L18/1000000,0),"")</f>
        <v>4885</v>
      </c>
      <c r="AN18" s="4">
        <f>IF(AND('T2 IC'!AN18&gt;0,ISNUMBER('T2 IC'!AN18)),ROUND(MAX($K18-'T2 IC'!AN18,0)*ROUND('T1 Injection'!AD18,0)*$L18/1000000,0),"")</f>
        <v>4899</v>
      </c>
      <c r="AO18" s="4">
        <f>IF(AND('T2 IC'!AO18&gt;0,ISNUMBER('T2 IC'!AO18)),ROUND(MAX($K18-'T2 IC'!AO18,0)*ROUND('T1 Injection'!AE18,0)*$L18/1000000,0),"")</f>
        <v>4792</v>
      </c>
      <c r="AP18" s="4">
        <f>IF(AND('T2 IC'!AP18&gt;0,ISNUMBER('T2 IC'!AP18)),ROUND(MAX($K18-'T2 IC'!AP18,0)*ROUND('T1 Injection'!AF18,0)*$L18/1000000,0),"")</f>
        <v>4845</v>
      </c>
      <c r="AQ18" s="4">
        <f>IF(AND('T2 IC'!AQ18&gt;0,ISNUMBER('T2 IC'!AQ18)),ROUND(MAX($K18-'T2 IC'!AQ18,0)*ROUND('T1 Injection'!AG18,0)*$L18/1000000,0),"")</f>
        <v>4899</v>
      </c>
      <c r="AR18" s="4">
        <f>IF(AND('T2 IC'!AR18&gt;0,ISNUMBER('T2 IC'!AR18)),ROUND(MAX($K18-'T2 IC'!AR18,0)*ROUND('T1 Injection'!AH18,0)*$L18/1000000,0),"")</f>
        <v>4899</v>
      </c>
      <c r="AS18" s="4">
        <f>IF(AND('T2 IC'!AS18&gt;0,ISNUMBER('T2 IC'!AS18)),ROUND(MAX($K18-'T2 IC'!AS18,0)*ROUND('T1 Injection'!AI18,0)*$L18/1000000,0),"")</f>
        <v>4792</v>
      </c>
      <c r="AT18" s="4">
        <f>IF(AND('T2 IC'!AT18&gt;0,ISNUMBER('T2 IC'!AT18)),ROUND(MAX($K18-'T2 IC'!AT18,0)*ROUND('T1 Injection'!AJ18,0)*$L18/1000000,0),"")</f>
        <v>4845</v>
      </c>
      <c r="AU18" s="4">
        <f>IF(AND('T2 IC'!AU18&gt;0,ISNUMBER('T2 IC'!AU18)),ROUND(MAX($K18-'T2 IC'!AU18,0)*ROUND('T1 Injection'!AK18,0)*$L18/1000000,0),"")</f>
        <v>4899</v>
      </c>
      <c r="AV18" s="4">
        <f>IF(AND('T2 IC'!AV18&gt;0,ISNUMBER('T2 IC'!AV18)),ROUND(MAX($K18-'T2 IC'!AV18,0)*ROUND('T1 Injection'!AL18,0)*$L18/1000000,0),"")</f>
        <v>4899</v>
      </c>
      <c r="AW18" s="4">
        <f>IF(AND('T2 IC'!AW18&gt;0,ISNUMBER('T2 IC'!AW18)),ROUND(MAX($K18-'T2 IC'!AW18,0)*ROUND('T1 Injection'!AM18,0)*$L18/1000000,0),"")</f>
        <v>4792</v>
      </c>
      <c r="AX18" s="4">
        <f>IF(AND('T2 IC'!AX18&gt;0,ISNUMBER('T2 IC'!AX18)),ROUND(MAX($K18-'T2 IC'!AX18,0)*ROUND('T1 Injection'!AN18,0)*$L18/1000000,0),"")</f>
        <v>4845</v>
      </c>
      <c r="AY18" s="4">
        <f>IF(AND('T2 IC'!AY18&gt;0,ISNUMBER('T2 IC'!AY18)),ROUND(MAX($K18-'T2 IC'!AY18,0)*ROUND('T1 Injection'!AO18,0)*$L18/1000000,0),"")</f>
        <v>4899</v>
      </c>
      <c r="BB18" s="4">
        <f t="shared" si="7"/>
        <v>0</v>
      </c>
      <c r="BC18" s="4">
        <f t="shared" si="6"/>
        <v>14536</v>
      </c>
      <c r="BD18" s="4">
        <f t="shared" si="6"/>
        <v>19435</v>
      </c>
      <c r="BE18" s="4">
        <f t="shared" si="6"/>
        <v>19434</v>
      </c>
      <c r="BF18" s="4">
        <f t="shared" si="6"/>
        <v>19435</v>
      </c>
      <c r="BG18" s="4">
        <f t="shared" si="6"/>
        <v>19435</v>
      </c>
      <c r="BH18" s="4">
        <f t="shared" si="6"/>
        <v>19435</v>
      </c>
    </row>
    <row r="19" spans="2:60" x14ac:dyDescent="0.35">
      <c r="B19" t="str">
        <f>'T1 Injection'!B19</f>
        <v>Blue Sky Energy Facility</v>
      </c>
      <c r="C19" s="13" t="s">
        <v>88</v>
      </c>
      <c r="D19" s="13"/>
      <c r="E19" s="13"/>
      <c r="F19" s="13"/>
      <c r="G19" s="13" t="s">
        <v>88</v>
      </c>
      <c r="H19" s="13"/>
      <c r="I19" s="13"/>
      <c r="J19" s="13"/>
      <c r="K19" s="54">
        <v>67.8</v>
      </c>
      <c r="L19" s="54">
        <v>38.39</v>
      </c>
      <c r="N19" s="4" t="str">
        <f>IF(AND('T2 IC'!N19&gt;0,ISNUMBER('T2 IC'!N19)),ROUND(MAX($K19-'T2 IC'!N19,0)*ROUND('T1 Injection'!D19,0)*$L19/1000000,0),"")</f>
        <v/>
      </c>
      <c r="O19" s="4" t="str">
        <f>IF(AND('T2 IC'!O19&gt;0,ISNUMBER('T2 IC'!O19)),ROUND(MAX($K19-'T2 IC'!O19,0)*ROUND('T1 Injection'!E19,0)*$L19/1000000,0),"")</f>
        <v/>
      </c>
      <c r="P19" s="4" t="str">
        <f>IF(AND('T2 IC'!P19&gt;0,ISNUMBER('T2 IC'!P19)),ROUND(MAX($K19-'T2 IC'!P19,0)*ROUND('T1 Injection'!F19,0)*$L19/1000000,0),"")</f>
        <v/>
      </c>
      <c r="Q19" s="4" t="str">
        <f>IF(AND('T2 IC'!Q19&gt;0,ISNUMBER('T2 IC'!Q19)),ROUND(MAX($K19-'T2 IC'!Q19,0)*ROUND('T1 Injection'!G19,0)*$L19/1000000,0),"")</f>
        <v/>
      </c>
      <c r="R19" s="4" t="str">
        <f>IF(AND('T2 IC'!R19&gt;0,ISNUMBER('T2 IC'!R19)),ROUND(MAX($K19-'T2 IC'!R19,0)*ROUND('T1 Injection'!H19,0)*$L19/1000000,0),"")</f>
        <v/>
      </c>
      <c r="S19" s="4" t="str">
        <f>IF(AND('T2 IC'!S19&gt;0,ISNUMBER('T2 IC'!S19)),ROUND(MAX($K19-'T2 IC'!S19,0)*ROUND('T1 Injection'!I19,0)*$L19/1000000,0),"")</f>
        <v/>
      </c>
      <c r="T19" s="4" t="str">
        <f>IF(AND('T2 IC'!T19&gt;0,ISNUMBER('T2 IC'!T19)),ROUND(MAX($K19-'T2 IC'!T19,0)*ROUND('T1 Injection'!J19,0)*$L19/1000000,0),"")</f>
        <v/>
      </c>
      <c r="U19" s="4" t="str">
        <f>IF(AND('T2 IC'!U19&gt;0,ISNUMBER('T2 IC'!U19)),ROUND(MAX($K19-'T2 IC'!U19,0)*ROUND('T1 Injection'!K19,0)*$L19/1000000,0),"")</f>
        <v/>
      </c>
      <c r="V19" s="4" t="str">
        <f>IF(AND('T2 IC'!V19&gt;0,ISNUMBER('T2 IC'!V19)),ROUND(MAX($K19-'T2 IC'!V19,0)*ROUND('T1 Injection'!L19,0)*$L19/1000000,0),"")</f>
        <v/>
      </c>
      <c r="W19" s="4" t="str">
        <f>IF(AND('T2 IC'!W19&gt;0,ISNUMBER('T2 IC'!W19)),ROUND(MAX($K19-'T2 IC'!W19,0)*ROUND('T1 Injection'!M19,0)*$L19/1000000,0),"")</f>
        <v/>
      </c>
      <c r="X19" s="4" t="str">
        <f>IF(AND('T2 IC'!X19&gt;0,ISNUMBER('T2 IC'!X19)),ROUND(MAX($K19-'T2 IC'!X19,0)*ROUND('T1 Injection'!N19,0)*$L19/1000000,0),"")</f>
        <v/>
      </c>
      <c r="Y19" s="4" t="str">
        <f>IF(AND('T2 IC'!Y19&gt;0,ISNUMBER('T2 IC'!Y19)),ROUND(MAX($K19-'T2 IC'!Y19,0)*ROUND('T1 Injection'!O19,0)*$L19/1000000,0),"")</f>
        <v/>
      </c>
      <c r="Z19" s="4" t="str">
        <f>IF(AND('T2 IC'!Z19&gt;0,ISNUMBER('T2 IC'!Z19)),ROUND(MAX($K19-'T2 IC'!Z19,0)*ROUND('T1 Injection'!P19,0)*$L19/1000000,0),"")</f>
        <v/>
      </c>
      <c r="AA19" s="4" t="str">
        <f>IF(AND('T2 IC'!AA19&gt;0,ISNUMBER('T2 IC'!AA19)),ROUND(MAX($K19-'T2 IC'!AA19,0)*ROUND('T1 Injection'!Q19,0)*$L19/1000000,0),"")</f>
        <v/>
      </c>
      <c r="AB19" s="4" t="str">
        <f>IF(AND('T2 IC'!AB19&gt;0,ISNUMBER('T2 IC'!AB19)),ROUND(MAX($K19-'T2 IC'!AB19,0)*ROUND('T1 Injection'!R19,0)*$L19/1000000,0),"")</f>
        <v/>
      </c>
      <c r="AC19" s="4" t="str">
        <f>IF(AND('T2 IC'!AC19&gt;0,ISNUMBER('T2 IC'!AC19)),ROUND(MAX($K19-'T2 IC'!AC19,0)*ROUND('T1 Injection'!S19,0)*$L19/1000000,0),"")</f>
        <v/>
      </c>
      <c r="AD19" s="4" t="str">
        <f>IF(AND('T2 IC'!AD19&gt;0,ISNUMBER('T2 IC'!AD19)),ROUND(MAX($K19-'T2 IC'!AD19,0)*ROUND('T1 Injection'!T19,0)*$L19/1000000,0),"")</f>
        <v/>
      </c>
      <c r="AE19" s="4" t="str">
        <f>IF(AND('T2 IC'!AE19&gt;0,ISNUMBER('T2 IC'!AE19)),ROUND(MAX($K19-'T2 IC'!AE19,0)*ROUND('T1 Injection'!U19,0)*$L19/1000000,0),"")</f>
        <v/>
      </c>
      <c r="AF19" s="4" t="str">
        <f>IF(AND('T2 IC'!AF19&gt;0,ISNUMBER('T2 IC'!AF19)),ROUND(MAX($K19-'T2 IC'!AF19,0)*ROUND('T1 Injection'!V19,0)*$L19/1000000,0),"")</f>
        <v/>
      </c>
      <c r="AG19" s="4" t="str">
        <f>IF(AND('T2 IC'!AG19&gt;0,ISNUMBER('T2 IC'!AG19)),ROUND(MAX($K19-'T2 IC'!AG19,0)*ROUND('T1 Injection'!W19,0)*$L19/1000000,0),"")</f>
        <v/>
      </c>
      <c r="AH19" s="4" t="str">
        <f>IF(AND('T2 IC'!AH19&gt;0,ISNUMBER('T2 IC'!AH19)),ROUND(MAX($K19-'T2 IC'!AH19,0)*ROUND('T1 Injection'!X19,0)*$L19/1000000,0),"")</f>
        <v/>
      </c>
      <c r="AI19" s="4" t="str">
        <f>IF(AND('T2 IC'!AI19&gt;0,ISNUMBER('T2 IC'!AI19)),ROUND(MAX($K19-'T2 IC'!AI19,0)*ROUND('T1 Injection'!Y19,0)*$L19/1000000,0),"")</f>
        <v/>
      </c>
      <c r="AJ19" s="4" t="str">
        <f>IF(AND('T2 IC'!AJ19&gt;0,ISNUMBER('T2 IC'!AJ19)),ROUND(MAX($K19-'T2 IC'!AJ19,0)*ROUND('T1 Injection'!Z19,0)*$L19/1000000,0),"")</f>
        <v/>
      </c>
      <c r="AK19" s="4" t="str">
        <f>IF(AND('T2 IC'!AK19&gt;0,ISNUMBER('T2 IC'!AK19)),ROUND(MAX($K19-'T2 IC'!AK19,0)*ROUND('T1 Injection'!AA19,0)*$L19/1000000,0),"")</f>
        <v/>
      </c>
      <c r="AL19" s="4" t="str">
        <f>IF(AND('T2 IC'!AL19&gt;0,ISNUMBER('T2 IC'!AL19)),ROUND(MAX($K19-'T2 IC'!AL19,0)*ROUND('T1 Injection'!AB19,0)*$L19/1000000,0),"")</f>
        <v/>
      </c>
      <c r="AM19" s="4" t="str">
        <f>IF(AND('T2 IC'!AM19&gt;0,ISNUMBER('T2 IC'!AM19)),ROUND(MAX($K19-'T2 IC'!AM19,0)*ROUND('T1 Injection'!AC19,0)*$L19/1000000,0),"")</f>
        <v/>
      </c>
      <c r="AN19" s="4" t="str">
        <f>IF(AND('T2 IC'!AN19&gt;0,ISNUMBER('T2 IC'!AN19)),ROUND(MAX($K19-'T2 IC'!AN19,0)*ROUND('T1 Injection'!AD19,0)*$L19/1000000,0),"")</f>
        <v/>
      </c>
      <c r="AO19" s="4" t="str">
        <f>IF(AND('T2 IC'!AO19&gt;0,ISNUMBER('T2 IC'!AO19)),ROUND(MAX($K19-'T2 IC'!AO19,0)*ROUND('T1 Injection'!AE19,0)*$L19/1000000,0),"")</f>
        <v/>
      </c>
      <c r="AP19" s="4" t="str">
        <f>IF(AND('T2 IC'!AP19&gt;0,ISNUMBER('T2 IC'!AP19)),ROUND(MAX($K19-'T2 IC'!AP19,0)*ROUND('T1 Injection'!AF19,0)*$L19/1000000,0),"")</f>
        <v/>
      </c>
      <c r="AQ19" s="4" t="str">
        <f>IF(AND('T2 IC'!AQ19&gt;0,ISNUMBER('T2 IC'!AQ19)),ROUND(MAX($K19-'T2 IC'!AQ19,0)*ROUND('T1 Injection'!AG19,0)*$L19/1000000,0),"")</f>
        <v/>
      </c>
      <c r="AR19" s="4" t="str">
        <f>IF(AND('T2 IC'!AR19&gt;0,ISNUMBER('T2 IC'!AR19)),ROUND(MAX($K19-'T2 IC'!AR19,0)*ROUND('T1 Injection'!AH19,0)*$L19/1000000,0),"")</f>
        <v/>
      </c>
      <c r="AS19" s="4" t="str">
        <f>IF(AND('T2 IC'!AS19&gt;0,ISNUMBER('T2 IC'!AS19)),ROUND(MAX($K19-'T2 IC'!AS19,0)*ROUND('T1 Injection'!AI19,0)*$L19/1000000,0),"")</f>
        <v/>
      </c>
      <c r="AT19" s="4" t="str">
        <f>IF(AND('T2 IC'!AT19&gt;0,ISNUMBER('T2 IC'!AT19)),ROUND(MAX($K19-'T2 IC'!AT19,0)*ROUND('T1 Injection'!AJ19,0)*$L19/1000000,0),"")</f>
        <v/>
      </c>
      <c r="AU19" s="4" t="str">
        <f>IF(AND('T2 IC'!AU19&gt;0,ISNUMBER('T2 IC'!AU19)),ROUND(MAX($K19-'T2 IC'!AU19,0)*ROUND('T1 Injection'!AK19,0)*$L19/1000000,0),"")</f>
        <v/>
      </c>
      <c r="AV19" s="4" t="str">
        <f>IF(AND('T2 IC'!AV19&gt;0,ISNUMBER('T2 IC'!AV19)),ROUND(MAX($K19-'T2 IC'!AV19,0)*ROUND('T1 Injection'!AL19,0)*$L19/1000000,0),"")</f>
        <v/>
      </c>
      <c r="AW19" s="4" t="str">
        <f>IF(AND('T2 IC'!AW19&gt;0,ISNUMBER('T2 IC'!AW19)),ROUND(MAX($K19-'T2 IC'!AW19,0)*ROUND('T1 Injection'!AM19,0)*$L19/1000000,0),"")</f>
        <v/>
      </c>
      <c r="AX19" s="4" t="str">
        <f>IF(AND('T2 IC'!AX19&gt;0,ISNUMBER('T2 IC'!AX19)),ROUND(MAX($K19-'T2 IC'!AX19,0)*ROUND('T1 Injection'!AN19,0)*$L19/1000000,0),"")</f>
        <v/>
      </c>
      <c r="AY19" s="4" t="str">
        <f>IF(AND('T2 IC'!AY19&gt;0,ISNUMBER('T2 IC'!AY19)),ROUND(MAX($K19-'T2 IC'!AY19,0)*ROUND('T1 Injection'!AO19,0)*$L19/1000000,0),"")</f>
        <v/>
      </c>
      <c r="BB19" s="4">
        <f t="shared" si="7"/>
        <v>0</v>
      </c>
      <c r="BC19" s="4">
        <f t="shared" si="6"/>
        <v>0</v>
      </c>
      <c r="BD19" s="4">
        <f t="shared" si="6"/>
        <v>0</v>
      </c>
      <c r="BE19" s="4">
        <f t="shared" si="6"/>
        <v>0</v>
      </c>
      <c r="BF19" s="4">
        <f t="shared" si="6"/>
        <v>0</v>
      </c>
      <c r="BG19" s="4">
        <f t="shared" si="6"/>
        <v>0</v>
      </c>
      <c r="BH19" s="4">
        <f t="shared" si="6"/>
        <v>0</v>
      </c>
    </row>
    <row r="20" spans="2:60" x14ac:dyDescent="0.35">
      <c r="B20" t="str">
        <f>'T1 Injection'!B20</f>
        <v>US Venture_MI</v>
      </c>
      <c r="C20" s="13">
        <v>45292</v>
      </c>
      <c r="D20" s="13">
        <f t="shared" si="1"/>
        <v>45292</v>
      </c>
      <c r="E20" s="13"/>
      <c r="F20" s="13"/>
      <c r="G20" s="13">
        <v>46388</v>
      </c>
      <c r="H20" s="13">
        <f t="shared" si="2"/>
        <v>46388</v>
      </c>
      <c r="I20" s="13" t="str">
        <f t="shared" si="3"/>
        <v/>
      </c>
      <c r="J20" s="13" t="str">
        <f t="shared" si="5"/>
        <v/>
      </c>
      <c r="K20" s="54">
        <v>67.8</v>
      </c>
      <c r="L20" s="54">
        <v>38.39</v>
      </c>
      <c r="N20" s="4" t="str">
        <f>IF(AND('T2 IC'!N20&gt;0,ISNUMBER('T2 IC'!N20)),ROUND(MAX($K20-'T2 IC'!N20,0)*ROUND('T1 Injection'!D20,0)*$L20/1000000,0),"")</f>
        <v/>
      </c>
      <c r="O20" s="4" t="str">
        <f>IF(AND('T2 IC'!O20&gt;0,ISNUMBER('T2 IC'!O20)),ROUND(MAX($K20-'T2 IC'!O20,0)*ROUND('T1 Injection'!E20,0)*$L20/1000000,0),"")</f>
        <v/>
      </c>
      <c r="P20" s="4" t="str">
        <f>IF(AND('T2 IC'!P20&gt;0,ISNUMBER('T2 IC'!P20)),ROUND(MAX($K20-'T2 IC'!P20,0)*ROUND('T1 Injection'!F20,0)*$L20/1000000,0),"")</f>
        <v/>
      </c>
      <c r="Q20" s="4" t="str">
        <f>IF(AND('T2 IC'!Q20&gt;0,ISNUMBER('T2 IC'!Q20)),ROUND(MAX($K20-'T2 IC'!Q20,0)*ROUND('T1 Injection'!G20,0)*$L20/1000000,0),"")</f>
        <v/>
      </c>
      <c r="R20" s="4" t="str">
        <f>IF(AND('T2 IC'!R20&gt;0,ISNUMBER('T2 IC'!R20)),ROUND(MAX($K20-'T2 IC'!R20,0)*ROUND('T1 Injection'!H20,0)*$L20/1000000,0),"")</f>
        <v/>
      </c>
      <c r="S20" s="4" t="str">
        <f>IF(AND('T2 IC'!S20&gt;0,ISNUMBER('T2 IC'!S20)),ROUND(MAX($K20-'T2 IC'!S20,0)*ROUND('T1 Injection'!I20,0)*$L20/1000000,0),"")</f>
        <v/>
      </c>
      <c r="T20" s="4" t="str">
        <f>IF(AND('T2 IC'!T20&gt;0,ISNUMBER('T2 IC'!T20)),ROUND(MAX($K20-'T2 IC'!T20,0)*ROUND('T1 Injection'!J20,0)*$L20/1000000,0),"")</f>
        <v/>
      </c>
      <c r="U20" s="4" t="str">
        <f>IF(AND('T2 IC'!U20&gt;0,ISNUMBER('T2 IC'!U20)),ROUND(MAX($K20-'T2 IC'!U20,0)*ROUND('T1 Injection'!K20,0)*$L20/1000000,0),"")</f>
        <v/>
      </c>
      <c r="V20" s="4" t="str">
        <f>IF(AND('T2 IC'!V20&gt;0,ISNUMBER('T2 IC'!V20)),ROUND(MAX($K20-'T2 IC'!V20,0)*ROUND('T1 Injection'!L20,0)*$L20/1000000,0),"")</f>
        <v/>
      </c>
      <c r="W20" s="4" t="str">
        <f>IF(AND('T2 IC'!W20&gt;0,ISNUMBER('T2 IC'!W20)),ROUND(MAX($K20-'T2 IC'!W20,0)*ROUND('T1 Injection'!M20,0)*$L20/1000000,0),"")</f>
        <v/>
      </c>
      <c r="X20" s="4" t="str">
        <f>IF(AND('T2 IC'!X20&gt;0,ISNUMBER('T2 IC'!X20)),ROUND(MAX($K20-'T2 IC'!X20,0)*ROUND('T1 Injection'!N20,0)*$L20/1000000,0),"")</f>
        <v/>
      </c>
      <c r="Y20" s="4" t="str">
        <f>IF(AND('T2 IC'!Y20&gt;0,ISNUMBER('T2 IC'!Y20)),ROUND(MAX($K20-'T2 IC'!Y20,0)*ROUND('T1 Injection'!O20,0)*$L20/1000000,0),"")</f>
        <v/>
      </c>
      <c r="Z20" s="4" t="str">
        <f>IF(AND('T2 IC'!Z20&gt;0,ISNUMBER('T2 IC'!Z20)),ROUND(MAX($K20-'T2 IC'!Z20,0)*ROUND('T1 Injection'!P20,0)*$L20/1000000,0),"")</f>
        <v/>
      </c>
      <c r="AA20" s="4" t="str">
        <f>IF(AND('T2 IC'!AA20&gt;0,ISNUMBER('T2 IC'!AA20)),ROUND(MAX($K20-'T2 IC'!AA20,0)*ROUND('T1 Injection'!Q20,0)*$L20/1000000,0),"")</f>
        <v/>
      </c>
      <c r="AB20" s="4" t="str">
        <f>IF(AND('T2 IC'!AB20&gt;0,ISNUMBER('T2 IC'!AB20)),ROUND(MAX($K20-'T2 IC'!AB20,0)*ROUND('T1 Injection'!R20,0)*$L20/1000000,0),"")</f>
        <v/>
      </c>
      <c r="AC20" s="4" t="str">
        <f>IF(AND('T2 IC'!AC20&gt;0,ISNUMBER('T2 IC'!AC20)),ROUND(MAX($K20-'T2 IC'!AC20,0)*ROUND('T1 Injection'!S20,0)*$L20/1000000,0),"")</f>
        <v/>
      </c>
      <c r="AD20" s="4" t="str">
        <f>IF(AND('T2 IC'!AD20&gt;0,ISNUMBER('T2 IC'!AD20)),ROUND(MAX($K20-'T2 IC'!AD20,0)*ROUND('T1 Injection'!T20,0)*$L20/1000000,0),"")</f>
        <v/>
      </c>
      <c r="AE20" s="4" t="str">
        <f>IF(AND('T2 IC'!AE20&gt;0,ISNUMBER('T2 IC'!AE20)),ROUND(MAX($K20-'T2 IC'!AE20,0)*ROUND('T1 Injection'!U20,0)*$L20/1000000,0),"")</f>
        <v/>
      </c>
      <c r="AF20" s="4" t="str">
        <f>IF(AND('T2 IC'!AF20&gt;0,ISNUMBER('T2 IC'!AF20)),ROUND(MAX($K20-'T2 IC'!AF20,0)*ROUND('T1 Injection'!V20,0)*$L20/1000000,0),"")</f>
        <v/>
      </c>
      <c r="AG20" s="4">
        <f>IF(AND('T2 IC'!AG20&gt;0,ISNUMBER('T2 IC'!AG20)),ROUND(MAX($K20-'T2 IC'!AG20,0)*ROUND('T1 Injection'!W20,0)*$L20/1000000,0),"")</f>
        <v>1337</v>
      </c>
      <c r="AH20" s="4">
        <f>IF(AND('T2 IC'!AH20&gt;0,ISNUMBER('T2 IC'!AH20)),ROUND(MAX($K20-'T2 IC'!AH20,0)*ROUND('T1 Injection'!X20,0)*$L20/1000000,0),"")</f>
        <v>1352</v>
      </c>
      <c r="AI20" s="4">
        <f>IF(AND('T2 IC'!AI20&gt;0,ISNUMBER('T2 IC'!AI20)),ROUND(MAX($K20-'T2 IC'!AI20,0)*ROUND('T1 Injection'!Y20,0)*$L20/1000000,0),"")</f>
        <v>1367</v>
      </c>
      <c r="AJ20" s="4">
        <f>IF(AND('T2 IC'!AJ20&gt;0,ISNUMBER('T2 IC'!AJ20)),ROUND(MAX($K20-'T2 IC'!AJ20,0)*ROUND('T1 Injection'!Z20,0)*$L20/1000000,0),"")</f>
        <v>2726</v>
      </c>
      <c r="AK20" s="4">
        <f>IF(AND('T2 IC'!AK20&gt;0,ISNUMBER('T2 IC'!AK20)),ROUND(MAX($K20-'T2 IC'!AK20,0)*ROUND('T1 Injection'!AA20,0)*$L20/1000000,0),"")</f>
        <v>2696</v>
      </c>
      <c r="AL20" s="4">
        <f>IF(AND('T2 IC'!AL20&gt;0,ISNUMBER('T2 IC'!AL20)),ROUND(MAX($K20-'T2 IC'!AL20,0)*ROUND('T1 Injection'!AB20,0)*$L20/1000000,0),"")</f>
        <v>2696</v>
      </c>
      <c r="AM20" s="4">
        <f>IF(AND('T2 IC'!AM20&gt;0,ISNUMBER('T2 IC'!AM20)),ROUND(MAX($K20-'T2 IC'!AM20,0)*ROUND('T1 Injection'!AC20,0)*$L20/1000000,0),"")</f>
        <v>2726</v>
      </c>
      <c r="AN20" s="4">
        <f>IF(AND('T2 IC'!AN20&gt;0,ISNUMBER('T2 IC'!AN20)),ROUND(MAX($K20-'T2 IC'!AN20,0)*ROUND('T1 Injection'!AD20,0)*$L20/1000000,0),"")</f>
        <v>2733</v>
      </c>
      <c r="AO20" s="4">
        <f>IF(AND('T2 IC'!AO20&gt;0,ISNUMBER('T2 IC'!AO20)),ROUND(MAX($K20-'T2 IC'!AO20,0)*ROUND('T1 Injection'!AE20,0)*$L20/1000000,0),"")</f>
        <v>2674</v>
      </c>
      <c r="AP20" s="4">
        <f>IF(AND('T2 IC'!AP20&gt;0,ISNUMBER('T2 IC'!AP20)),ROUND(MAX($K20-'T2 IC'!AP20,0)*ROUND('T1 Injection'!AF20,0)*$L20/1000000,0),"")</f>
        <v>2704</v>
      </c>
      <c r="AQ20" s="4">
        <f>IF(AND('T2 IC'!AQ20&gt;0,ISNUMBER('T2 IC'!AQ20)),ROUND(MAX($K20-'T2 IC'!AQ20,0)*ROUND('T1 Injection'!AG20,0)*$L20/1000000,0),"")</f>
        <v>2733</v>
      </c>
      <c r="AR20" s="4">
        <f>IF(AND('T2 IC'!AR20&gt;0,ISNUMBER('T2 IC'!AR20)),ROUND(MAX($K20-'T2 IC'!AR20,0)*ROUND('T1 Injection'!AH20,0)*$L20/1000000,0),"")</f>
        <v>2733</v>
      </c>
      <c r="AS20" s="4">
        <f>IF(AND('T2 IC'!AS20&gt;0,ISNUMBER('T2 IC'!AS20)),ROUND(MAX($K20-'T2 IC'!AS20,0)*ROUND('T1 Injection'!AI20,0)*$L20/1000000,0),"")</f>
        <v>2674</v>
      </c>
      <c r="AT20" s="4">
        <f>IF(AND('T2 IC'!AT20&gt;0,ISNUMBER('T2 IC'!AT20)),ROUND(MAX($K20-'T2 IC'!AT20,0)*ROUND('T1 Injection'!AJ20,0)*$L20/1000000,0),"")</f>
        <v>2704</v>
      </c>
      <c r="AU20" s="4">
        <f>IF(AND('T2 IC'!AU20&gt;0,ISNUMBER('T2 IC'!AU20)),ROUND(MAX($K20-'T2 IC'!AU20,0)*ROUND('T1 Injection'!AK20,0)*$L20/1000000,0),"")</f>
        <v>2733</v>
      </c>
      <c r="AV20" s="4">
        <f>IF(AND('T2 IC'!AV20&gt;0,ISNUMBER('T2 IC'!AV20)),ROUND(MAX($K20-'T2 IC'!AV20,0)*ROUND('T1 Injection'!AL20,0)*$L20/1000000,0),"")</f>
        <v>2733</v>
      </c>
      <c r="AW20" s="4">
        <f>IF(AND('T2 IC'!AW20&gt;0,ISNUMBER('T2 IC'!AW20)),ROUND(MAX($K20-'T2 IC'!AW20,0)*ROUND('T1 Injection'!AM20,0)*$L20/1000000,0),"")</f>
        <v>2674</v>
      </c>
      <c r="AX20" s="4">
        <f>IF(AND('T2 IC'!AX20&gt;0,ISNUMBER('T2 IC'!AX20)),ROUND(MAX($K20-'T2 IC'!AX20,0)*ROUND('T1 Injection'!AN20,0)*$L20/1000000,0),"")</f>
        <v>2704</v>
      </c>
      <c r="AY20" s="4">
        <f>IF(AND('T2 IC'!AY20&gt;0,ISNUMBER('T2 IC'!AY20)),ROUND(MAX($K20-'T2 IC'!AY20,0)*ROUND('T1 Injection'!AO20,0)*$L20/1000000,0),"")</f>
        <v>2733</v>
      </c>
      <c r="BB20" s="4">
        <f t="shared" si="7"/>
        <v>0</v>
      </c>
      <c r="BC20" s="4">
        <f t="shared" si="6"/>
        <v>0</v>
      </c>
      <c r="BD20" s="4">
        <f t="shared" si="6"/>
        <v>4056</v>
      </c>
      <c r="BE20" s="4">
        <f t="shared" si="6"/>
        <v>10844</v>
      </c>
      <c r="BF20" s="4">
        <f t="shared" si="6"/>
        <v>10844</v>
      </c>
      <c r="BG20" s="4">
        <f t="shared" si="6"/>
        <v>10844</v>
      </c>
      <c r="BH20" s="4">
        <f t="shared" si="6"/>
        <v>10844</v>
      </c>
    </row>
    <row r="21" spans="2:60" x14ac:dyDescent="0.35">
      <c r="B21" t="str">
        <f>'T1 Injection'!B21</f>
        <v>US Venture_MI_TX</v>
      </c>
      <c r="C21" s="13" t="s">
        <v>88</v>
      </c>
      <c r="D21" s="13"/>
      <c r="E21" s="50"/>
      <c r="F21" s="50"/>
      <c r="G21" s="13" t="s">
        <v>88</v>
      </c>
      <c r="H21" s="13"/>
      <c r="I21" s="13" t="str">
        <f t="shared" si="3"/>
        <v/>
      </c>
      <c r="J21" s="13" t="str">
        <f t="shared" si="5"/>
        <v/>
      </c>
      <c r="K21" s="54">
        <v>67.8</v>
      </c>
      <c r="L21" s="54">
        <v>38.39</v>
      </c>
      <c r="N21" s="4" t="str">
        <f>IF(AND('T2 IC'!N21&gt;0,ISNUMBER('T2 IC'!N21)),ROUND(MAX($K21-'T2 IC'!N21,0)*ROUND('T1 Injection'!D21,0)*$L21/1000000,0),"")</f>
        <v/>
      </c>
      <c r="O21" s="4" t="str">
        <f>IF(AND('T2 IC'!O21&gt;0,ISNUMBER('T2 IC'!O21)),ROUND(MAX($K21-'T2 IC'!O21,0)*ROUND('T1 Injection'!E21,0)*$L21/1000000,0),"")</f>
        <v/>
      </c>
      <c r="P21" s="4" t="str">
        <f>IF(AND('T2 IC'!P21&gt;0,ISNUMBER('T2 IC'!P21)),ROUND(MAX($K21-'T2 IC'!P21,0)*ROUND('T1 Injection'!F21,0)*$L21/1000000,0),"")</f>
        <v/>
      </c>
      <c r="Q21" s="4" t="str">
        <f>IF(AND('T2 IC'!Q21&gt;0,ISNUMBER('T2 IC'!Q21)),ROUND(MAX($K21-'T2 IC'!Q21,0)*ROUND('T1 Injection'!G21,0)*$L21/1000000,0),"")</f>
        <v/>
      </c>
      <c r="R21" s="4" t="str">
        <f>IF(AND('T2 IC'!R21&gt;0,ISNUMBER('T2 IC'!R21)),ROUND(MAX($K21-'T2 IC'!R21,0)*ROUND('T1 Injection'!H21,0)*$L21/1000000,0),"")</f>
        <v/>
      </c>
      <c r="S21" s="4" t="str">
        <f>IF(AND('T2 IC'!S21&gt;0,ISNUMBER('T2 IC'!S21)),ROUND(MAX($K21-'T2 IC'!S21,0)*ROUND('T1 Injection'!I21,0)*$L21/1000000,0),"")</f>
        <v/>
      </c>
      <c r="T21" s="4" t="str">
        <f>IF(AND('T2 IC'!T21&gt;0,ISNUMBER('T2 IC'!T21)),ROUND(MAX($K21-'T2 IC'!T21,0)*ROUND('T1 Injection'!J21,0)*$L21/1000000,0),"")</f>
        <v/>
      </c>
      <c r="U21" s="4" t="str">
        <f>IF(AND('T2 IC'!U21&gt;0,ISNUMBER('T2 IC'!U21)),ROUND(MAX($K21-'T2 IC'!U21,0)*ROUND('T1 Injection'!K21,0)*$L21/1000000,0),"")</f>
        <v/>
      </c>
      <c r="V21" s="4" t="str">
        <f>IF(AND('T2 IC'!V21&gt;0,ISNUMBER('T2 IC'!V21)),ROUND(MAX($K21-'T2 IC'!V21,0)*ROUND('T1 Injection'!L21,0)*$L21/1000000,0),"")</f>
        <v/>
      </c>
      <c r="W21" s="4" t="str">
        <f>IF(AND('T2 IC'!W21&gt;0,ISNUMBER('T2 IC'!W21)),ROUND(MAX($K21-'T2 IC'!W21,0)*ROUND('T1 Injection'!M21,0)*$L21/1000000,0),"")</f>
        <v/>
      </c>
      <c r="X21" s="4" t="str">
        <f>IF(AND('T2 IC'!X21&gt;0,ISNUMBER('T2 IC'!X21)),ROUND(MAX($K21-'T2 IC'!X21,0)*ROUND('T1 Injection'!N21,0)*$L21/1000000,0),"")</f>
        <v/>
      </c>
      <c r="Y21" s="4" t="str">
        <f>IF(AND('T2 IC'!Y21&gt;0,ISNUMBER('T2 IC'!Y21)),ROUND(MAX($K21-'T2 IC'!Y21,0)*ROUND('T1 Injection'!O21,0)*$L21/1000000,0),"")</f>
        <v/>
      </c>
      <c r="Z21" s="4" t="str">
        <f>IF(AND('T2 IC'!Z21&gt;0,ISNUMBER('T2 IC'!Z21)),ROUND(MAX($K21-'T2 IC'!Z21,0)*ROUND('T1 Injection'!P21,0)*$L21/1000000,0),"")</f>
        <v/>
      </c>
      <c r="AA21" s="4" t="str">
        <f>IF(AND('T2 IC'!AA21&gt;0,ISNUMBER('T2 IC'!AA21)),ROUND(MAX($K21-'T2 IC'!AA21,0)*ROUND('T1 Injection'!Q21,0)*$L21/1000000,0),"")</f>
        <v/>
      </c>
      <c r="AB21" s="4" t="str">
        <f>IF(AND('T2 IC'!AB21&gt;0,ISNUMBER('T2 IC'!AB21)),ROUND(MAX($K21-'T2 IC'!AB21,0)*ROUND('T1 Injection'!R21,0)*$L21/1000000,0),"")</f>
        <v/>
      </c>
      <c r="AC21" s="4" t="str">
        <f>IF(AND('T2 IC'!AC21&gt;0,ISNUMBER('T2 IC'!AC21)),ROUND(MAX($K21-'T2 IC'!AC21,0)*ROUND('T1 Injection'!S21,0)*$L21/1000000,0),"")</f>
        <v/>
      </c>
      <c r="AD21" s="4" t="str">
        <f>IF(AND('T2 IC'!AD21&gt;0,ISNUMBER('T2 IC'!AD21)),ROUND(MAX($K21-'T2 IC'!AD21,0)*ROUND('T1 Injection'!T21,0)*$L21/1000000,0),"")</f>
        <v/>
      </c>
      <c r="AE21" s="4" t="str">
        <f>IF(AND('T2 IC'!AE21&gt;0,ISNUMBER('T2 IC'!AE21)),ROUND(MAX($K21-'T2 IC'!AE21,0)*ROUND('T1 Injection'!U21,0)*$L21/1000000,0),"")</f>
        <v/>
      </c>
      <c r="AF21" s="4" t="str">
        <f>IF(AND('T2 IC'!AF21&gt;0,ISNUMBER('T2 IC'!AF21)),ROUND(MAX($K21-'T2 IC'!AF21,0)*ROUND('T1 Injection'!V21,0)*$L21/1000000,0),"")</f>
        <v/>
      </c>
      <c r="AG21" s="4" t="str">
        <f>IF(AND('T2 IC'!AG21&gt;0,ISNUMBER('T2 IC'!AG21)),ROUND(MAX($K21-'T2 IC'!AG21,0)*ROUND('T1 Injection'!W21,0)*$L21/1000000,0),"")</f>
        <v/>
      </c>
      <c r="AH21" s="4" t="str">
        <f>IF(AND('T2 IC'!AH21&gt;0,ISNUMBER('T2 IC'!AH21)),ROUND(MAX($K21-'T2 IC'!AH21,0)*ROUND('T1 Injection'!X21,0)*$L21/1000000,0),"")</f>
        <v/>
      </c>
      <c r="AI21" s="4" t="str">
        <f>IF(AND('T2 IC'!AI21&gt;0,ISNUMBER('T2 IC'!AI21)),ROUND(MAX($K21-'T2 IC'!AI21,0)*ROUND('T1 Injection'!Y21,0)*$L21/1000000,0),"")</f>
        <v/>
      </c>
      <c r="AJ21" s="4" t="str">
        <f>IF(AND('T2 IC'!AJ21&gt;0,ISNUMBER('T2 IC'!AJ21)),ROUND(MAX($K21-'T2 IC'!AJ21,0)*ROUND('T1 Injection'!Z21,0)*$L21/1000000,0),"")</f>
        <v/>
      </c>
      <c r="AK21" s="4" t="str">
        <f>IF(AND('T2 IC'!AK21&gt;0,ISNUMBER('T2 IC'!AK21)),ROUND(MAX($K21-'T2 IC'!AK21,0)*ROUND('T1 Injection'!AA21,0)*$L21/1000000,0),"")</f>
        <v/>
      </c>
      <c r="AL21" s="4" t="str">
        <f>IF(AND('T2 IC'!AL21&gt;0,ISNUMBER('T2 IC'!AL21)),ROUND(MAX($K21-'T2 IC'!AL21,0)*ROUND('T1 Injection'!AB21,0)*$L21/1000000,0),"")</f>
        <v/>
      </c>
      <c r="AM21" s="4" t="str">
        <f>IF(AND('T2 IC'!AM21&gt;0,ISNUMBER('T2 IC'!AM21)),ROUND(MAX($K21-'T2 IC'!AM21,0)*ROUND('T1 Injection'!AC21,0)*$L21/1000000,0),"")</f>
        <v/>
      </c>
      <c r="AN21" s="4" t="str">
        <f>IF(AND('T2 IC'!AN21&gt;0,ISNUMBER('T2 IC'!AN21)),ROUND(MAX($K21-'T2 IC'!AN21,0)*ROUND('T1 Injection'!AD21,0)*$L21/1000000,0),"")</f>
        <v/>
      </c>
      <c r="AO21" s="4" t="str">
        <f>IF(AND('T2 IC'!AO21&gt;0,ISNUMBER('T2 IC'!AO21)),ROUND(MAX($K21-'T2 IC'!AO21,0)*ROUND('T1 Injection'!AE21,0)*$L21/1000000,0),"")</f>
        <v/>
      </c>
      <c r="AP21" s="4" t="str">
        <f>IF(AND('T2 IC'!AP21&gt;0,ISNUMBER('T2 IC'!AP21)),ROUND(MAX($K21-'T2 IC'!AP21,0)*ROUND('T1 Injection'!AF21,0)*$L21/1000000,0),"")</f>
        <v/>
      </c>
      <c r="AQ21" s="4" t="str">
        <f>IF(AND('T2 IC'!AQ21&gt;0,ISNUMBER('T2 IC'!AQ21)),ROUND(MAX($K21-'T2 IC'!AQ21,0)*ROUND('T1 Injection'!AG21,0)*$L21/1000000,0),"")</f>
        <v/>
      </c>
      <c r="AR21" s="4" t="str">
        <f>IF(AND('T2 IC'!AR21&gt;0,ISNUMBER('T2 IC'!AR21)),ROUND(MAX($K21-'T2 IC'!AR21,0)*ROUND('T1 Injection'!AH21,0)*$L21/1000000,0),"")</f>
        <v/>
      </c>
      <c r="AS21" s="4" t="str">
        <f>IF(AND('T2 IC'!AS21&gt;0,ISNUMBER('T2 IC'!AS21)),ROUND(MAX($K21-'T2 IC'!AS21,0)*ROUND('T1 Injection'!AI21,0)*$L21/1000000,0),"")</f>
        <v/>
      </c>
      <c r="AT21" s="4" t="str">
        <f>IF(AND('T2 IC'!AT21&gt;0,ISNUMBER('T2 IC'!AT21)),ROUND(MAX($K21-'T2 IC'!AT21,0)*ROUND('T1 Injection'!AJ21,0)*$L21/1000000,0),"")</f>
        <v/>
      </c>
      <c r="AU21" s="4" t="str">
        <f>IF(AND('T2 IC'!AU21&gt;0,ISNUMBER('T2 IC'!AU21)),ROUND(MAX($K21-'T2 IC'!AU21,0)*ROUND('T1 Injection'!AK21,0)*$L21/1000000,0),"")</f>
        <v/>
      </c>
      <c r="AV21" s="4" t="str">
        <f>IF(AND('T2 IC'!AV21&gt;0,ISNUMBER('T2 IC'!AV21)),ROUND(MAX($K21-'T2 IC'!AV21,0)*ROUND('T1 Injection'!AL21,0)*$L21/1000000,0),"")</f>
        <v/>
      </c>
      <c r="AW21" s="4" t="str">
        <f>IF(AND('T2 IC'!AW21&gt;0,ISNUMBER('T2 IC'!AW21)),ROUND(MAX($K21-'T2 IC'!AW21,0)*ROUND('T1 Injection'!AM21,0)*$L21/1000000,0),"")</f>
        <v/>
      </c>
      <c r="AX21" s="4" t="str">
        <f>IF(AND('T2 IC'!AX21&gt;0,ISNUMBER('T2 IC'!AX21)),ROUND(MAX($K21-'T2 IC'!AX21,0)*ROUND('T1 Injection'!AN21,0)*$L21/1000000,0),"")</f>
        <v/>
      </c>
      <c r="AY21" s="4" t="str">
        <f>IF(AND('T2 IC'!AY21&gt;0,ISNUMBER('T2 IC'!AY21)),ROUND(MAX($K21-'T2 IC'!AY21,0)*ROUND('T1 Injection'!AO21,0)*$L21/1000000,0),"")</f>
        <v/>
      </c>
      <c r="BB21" s="4">
        <f t="shared" si="7"/>
        <v>0</v>
      </c>
      <c r="BC21" s="4">
        <f t="shared" si="6"/>
        <v>0</v>
      </c>
      <c r="BD21" s="4">
        <f t="shared" si="6"/>
        <v>0</v>
      </c>
      <c r="BE21" s="4">
        <f t="shared" si="6"/>
        <v>0</v>
      </c>
      <c r="BF21" s="4">
        <f t="shared" si="6"/>
        <v>0</v>
      </c>
      <c r="BG21" s="4">
        <f t="shared" si="6"/>
        <v>0</v>
      </c>
      <c r="BH21" s="4">
        <f t="shared" si="6"/>
        <v>0</v>
      </c>
    </row>
    <row r="22" spans="2:60" x14ac:dyDescent="0.35">
      <c r="B22" t="str">
        <f>'T1 Injection'!B22</f>
        <v>Archaea_OK</v>
      </c>
      <c r="C22" s="13">
        <v>45200</v>
      </c>
      <c r="D22" s="13">
        <f t="shared" si="1"/>
        <v>45200</v>
      </c>
      <c r="E22" s="13"/>
      <c r="F22" s="13"/>
      <c r="G22" s="13">
        <v>46112</v>
      </c>
      <c r="H22" s="13">
        <f t="shared" si="2"/>
        <v>46023</v>
      </c>
      <c r="I22" s="13" t="str">
        <f t="shared" si="3"/>
        <v/>
      </c>
      <c r="J22" s="13" t="str">
        <f t="shared" si="5"/>
        <v/>
      </c>
      <c r="K22" s="54">
        <v>67.8</v>
      </c>
      <c r="L22" s="54">
        <v>38.39</v>
      </c>
      <c r="N22" s="4" t="str">
        <f>IF(AND('T2 IC'!N22&gt;0,ISNUMBER('T2 IC'!N22)),ROUND(MAX($K22-'T2 IC'!N22,0)*ROUND('T1 Injection'!D22,0)*$L22/1000000,0),"")</f>
        <v/>
      </c>
      <c r="O22" s="4" t="str">
        <f>IF(AND('T2 IC'!O22&gt;0,ISNUMBER('T2 IC'!O22)),ROUND(MAX($K22-'T2 IC'!O22,0)*ROUND('T1 Injection'!E22,0)*$L22/1000000,0),"")</f>
        <v/>
      </c>
      <c r="P22" s="4" t="str">
        <f>IF(AND('T2 IC'!P22&gt;0,ISNUMBER('T2 IC'!P22)),ROUND(MAX($K22-'T2 IC'!P22,0)*ROUND('T1 Injection'!F22,0)*$L22/1000000,0),"")</f>
        <v/>
      </c>
      <c r="Q22" s="4" t="str">
        <f>IF(AND('T2 IC'!Q22&gt;0,ISNUMBER('T2 IC'!Q22)),ROUND(MAX($K22-'T2 IC'!Q22,0)*ROUND('T1 Injection'!G22,0)*$L22/1000000,0),"")</f>
        <v/>
      </c>
      <c r="R22" s="4" t="str">
        <f>IF(AND('T2 IC'!R22&gt;0,ISNUMBER('T2 IC'!R22)),ROUND(MAX($K22-'T2 IC'!R22,0)*ROUND('T1 Injection'!H22,0)*$L22/1000000,0),"")</f>
        <v/>
      </c>
      <c r="S22" s="4" t="str">
        <f>IF(AND('T2 IC'!S22&gt;0,ISNUMBER('T2 IC'!S22)),ROUND(MAX($K22-'T2 IC'!S22,0)*ROUND('T1 Injection'!I22,0)*$L22/1000000,0),"")</f>
        <v/>
      </c>
      <c r="T22" s="4" t="str">
        <f>IF(AND('T2 IC'!T22&gt;0,ISNUMBER('T2 IC'!T22)),ROUND(MAX($K22-'T2 IC'!T22,0)*ROUND('T1 Injection'!J22,0)*$L22/1000000,0),"")</f>
        <v/>
      </c>
      <c r="U22" s="4" t="str">
        <f>IF(AND('T2 IC'!U22&gt;0,ISNUMBER('T2 IC'!U22)),ROUND(MAX($K22-'T2 IC'!U22,0)*ROUND('T1 Injection'!K22,0)*$L22/1000000,0),"")</f>
        <v/>
      </c>
      <c r="V22" s="4" t="str">
        <f>IF(AND('T2 IC'!V22&gt;0,ISNUMBER('T2 IC'!V22)),ROUND(MAX($K22-'T2 IC'!V22,0)*ROUND('T1 Injection'!L22,0)*$L22/1000000,0),"")</f>
        <v/>
      </c>
      <c r="W22" s="4" t="str">
        <f>IF(AND('T2 IC'!W22&gt;0,ISNUMBER('T2 IC'!W22)),ROUND(MAX($K22-'T2 IC'!W22,0)*ROUND('T1 Injection'!M22,0)*$L22/1000000,0),"")</f>
        <v/>
      </c>
      <c r="X22" s="4" t="str">
        <f>IF(AND('T2 IC'!X22&gt;0,ISNUMBER('T2 IC'!X22)),ROUND(MAX($K22-'T2 IC'!X22,0)*ROUND('T1 Injection'!N22,0)*$L22/1000000,0),"")</f>
        <v/>
      </c>
      <c r="Y22" s="4" t="str">
        <f>IF(AND('T2 IC'!Y22&gt;0,ISNUMBER('T2 IC'!Y22)),ROUND(MAX($K22-'T2 IC'!Y22,0)*ROUND('T1 Injection'!O22,0)*$L22/1000000,0),"")</f>
        <v/>
      </c>
      <c r="Z22" s="4" t="str">
        <f>IF(AND('T2 IC'!Z22&gt;0,ISNUMBER('T2 IC'!Z22)),ROUND(MAX($K22-'T2 IC'!Z22,0)*ROUND('T1 Injection'!P22,0)*$L22/1000000,0),"")</f>
        <v/>
      </c>
      <c r="AA22" s="4" t="str">
        <f>IF(AND('T2 IC'!AA22&gt;0,ISNUMBER('T2 IC'!AA22)),ROUND(MAX($K22-'T2 IC'!AA22,0)*ROUND('T1 Injection'!Q22,0)*$L22/1000000,0),"")</f>
        <v/>
      </c>
      <c r="AB22" s="4" t="str">
        <f>IF(AND('T2 IC'!AB22&gt;0,ISNUMBER('T2 IC'!AB22)),ROUND(MAX($K22-'T2 IC'!AB22,0)*ROUND('T1 Injection'!R22,0)*$L22/1000000,0),"")</f>
        <v/>
      </c>
      <c r="AC22" s="4">
        <f>IF(AND('T2 IC'!AC22&gt;0,ISNUMBER('T2 IC'!AC22)),ROUND(MAX($K22-'T2 IC'!AC22,0)*ROUND('T1 Injection'!S22,0)*$L22/1000000,0),"")</f>
        <v>2986</v>
      </c>
      <c r="AD22" s="4">
        <f>IF(AND('T2 IC'!AD22&gt;0,ISNUMBER('T2 IC'!AD22)),ROUND(MAX($K22-'T2 IC'!AD22,0)*ROUND('T1 Injection'!T22,0)*$L22/1000000,0),"")</f>
        <v>3020</v>
      </c>
      <c r="AE22" s="4">
        <f>IF(AND('T2 IC'!AE22&gt;0,ISNUMBER('T2 IC'!AE22)),ROUND(MAX($K22-'T2 IC'!AE22,0)*ROUND('T1 Injection'!U22,0)*$L22/1000000,0),"")</f>
        <v>3053</v>
      </c>
      <c r="AF22" s="4">
        <f>IF(AND('T2 IC'!AF22&gt;0,ISNUMBER('T2 IC'!AF22)),ROUND(MAX($K22-'T2 IC'!AF22,0)*ROUND('T1 Injection'!V22,0)*$L22/1000000,0),"")</f>
        <v>3053</v>
      </c>
      <c r="AG22" s="4">
        <f>IF(AND('T2 IC'!AG22&gt;0,ISNUMBER('T2 IC'!AG22)),ROUND(MAX($K22-'T2 IC'!AG22,0)*ROUND('T1 Injection'!W22,0)*$L22/1000000,0),"")</f>
        <v>2986</v>
      </c>
      <c r="AH22" s="4">
        <f>IF(AND('T2 IC'!AH22&gt;0,ISNUMBER('T2 IC'!AH22)),ROUND(MAX($K22-'T2 IC'!AH22,0)*ROUND('T1 Injection'!X22,0)*$L22/1000000,0),"")</f>
        <v>3020</v>
      </c>
      <c r="AI22" s="4">
        <f>IF(AND('T2 IC'!AI22&gt;0,ISNUMBER('T2 IC'!AI22)),ROUND(MAX($K22-'T2 IC'!AI22,0)*ROUND('T1 Injection'!Y22,0)*$L22/1000000,0),"")</f>
        <v>3053</v>
      </c>
      <c r="AJ22" s="4">
        <f>IF(AND('T2 IC'!AJ22&gt;0,ISNUMBER('T2 IC'!AJ22)),ROUND(MAX($K22-'T2 IC'!AJ22,0)*ROUND('T1 Injection'!Z22,0)*$L22/1000000,0),"")</f>
        <v>3044</v>
      </c>
      <c r="AK22" s="4">
        <f>IF(AND('T2 IC'!AK22&gt;0,ISNUMBER('T2 IC'!AK22)),ROUND(MAX($K22-'T2 IC'!AK22,0)*ROUND('T1 Injection'!AA22,0)*$L22/1000000,0),"")</f>
        <v>3011</v>
      </c>
      <c r="AL22" s="4">
        <f>IF(AND('T2 IC'!AL22&gt;0,ISNUMBER('T2 IC'!AL22)),ROUND(MAX($K22-'T2 IC'!AL22,0)*ROUND('T1 Injection'!AB22,0)*$L22/1000000,0),"")</f>
        <v>3011</v>
      </c>
      <c r="AM22" s="4">
        <f>IF(AND('T2 IC'!AM22&gt;0,ISNUMBER('T2 IC'!AM22)),ROUND(MAX($K22-'T2 IC'!AM22,0)*ROUND('T1 Injection'!AC22,0)*$L22/1000000,0),"")</f>
        <v>3044</v>
      </c>
      <c r="AN22" s="4">
        <f>IF(AND('T2 IC'!AN22&gt;0,ISNUMBER('T2 IC'!AN22)),ROUND(MAX($K22-'T2 IC'!AN22,0)*ROUND('T1 Injection'!AD22,0)*$L22/1000000,0),"")</f>
        <v>3053</v>
      </c>
      <c r="AO22" s="4">
        <f>IF(AND('T2 IC'!AO22&gt;0,ISNUMBER('T2 IC'!AO22)),ROUND(MAX($K22-'T2 IC'!AO22,0)*ROUND('T1 Injection'!AE22,0)*$L22/1000000,0),"")</f>
        <v>2986</v>
      </c>
      <c r="AP22" s="4">
        <f>IF(AND('T2 IC'!AP22&gt;0,ISNUMBER('T2 IC'!AP22)),ROUND(MAX($K22-'T2 IC'!AP22,0)*ROUND('T1 Injection'!AF22,0)*$L22/1000000,0),"")</f>
        <v>3020</v>
      </c>
      <c r="AQ22" s="4">
        <f>IF(AND('T2 IC'!AQ22&gt;0,ISNUMBER('T2 IC'!AQ22)),ROUND(MAX($K22-'T2 IC'!AQ22,0)*ROUND('T1 Injection'!AG22,0)*$L22/1000000,0),"")</f>
        <v>3053</v>
      </c>
      <c r="AR22" s="4">
        <f>IF(AND('T2 IC'!AR22&gt;0,ISNUMBER('T2 IC'!AR22)),ROUND(MAX($K22-'T2 IC'!AR22,0)*ROUND('T1 Injection'!AH22,0)*$L22/1000000,0),"")</f>
        <v>3053</v>
      </c>
      <c r="AS22" s="4">
        <f>IF(AND('T2 IC'!AS22&gt;0,ISNUMBER('T2 IC'!AS22)),ROUND(MAX($K22-'T2 IC'!AS22,0)*ROUND('T1 Injection'!AI22,0)*$L22/1000000,0),"")</f>
        <v>2986</v>
      </c>
      <c r="AT22" s="4">
        <f>IF(AND('T2 IC'!AT22&gt;0,ISNUMBER('T2 IC'!AT22)),ROUND(MAX($K22-'T2 IC'!AT22,0)*ROUND('T1 Injection'!AJ22,0)*$L22/1000000,0),"")</f>
        <v>3020</v>
      </c>
      <c r="AU22" s="4">
        <f>IF(AND('T2 IC'!AU22&gt;0,ISNUMBER('T2 IC'!AU22)),ROUND(MAX($K22-'T2 IC'!AU22,0)*ROUND('T1 Injection'!AK22,0)*$L22/1000000,0),"")</f>
        <v>3053</v>
      </c>
      <c r="AV22" s="4">
        <f>IF(AND('T2 IC'!AV22&gt;0,ISNUMBER('T2 IC'!AV22)),ROUND(MAX($K22-'T2 IC'!AV22,0)*ROUND('T1 Injection'!AL22,0)*$L22/1000000,0),"")</f>
        <v>3053</v>
      </c>
      <c r="AW22" s="4">
        <f>IF(AND('T2 IC'!AW22&gt;0,ISNUMBER('T2 IC'!AW22)),ROUND(MAX($K22-'T2 IC'!AW22,0)*ROUND('T1 Injection'!AM22,0)*$L22/1000000,0),"")</f>
        <v>2986</v>
      </c>
      <c r="AX22" s="4">
        <f>IF(AND('T2 IC'!AX22&gt;0,ISNUMBER('T2 IC'!AX22)),ROUND(MAX($K22-'T2 IC'!AX22,0)*ROUND('T1 Injection'!AN22,0)*$L22/1000000,0),"")</f>
        <v>3020</v>
      </c>
      <c r="AY22" s="4">
        <f>IF(AND('T2 IC'!AY22&gt;0,ISNUMBER('T2 IC'!AY22)),ROUND(MAX($K22-'T2 IC'!AY22,0)*ROUND('T1 Injection'!AO22,0)*$L22/1000000,0),"")</f>
        <v>3053</v>
      </c>
      <c r="BB22" s="4">
        <f t="shared" si="7"/>
        <v>0</v>
      </c>
      <c r="BC22" s="4">
        <f t="shared" si="6"/>
        <v>9059</v>
      </c>
      <c r="BD22" s="4">
        <f t="shared" si="6"/>
        <v>12112</v>
      </c>
      <c r="BE22" s="4">
        <f t="shared" si="6"/>
        <v>12110</v>
      </c>
      <c r="BF22" s="4">
        <f t="shared" si="6"/>
        <v>12112</v>
      </c>
      <c r="BG22" s="4">
        <f t="shared" si="6"/>
        <v>12112</v>
      </c>
      <c r="BH22" s="4">
        <f t="shared" si="6"/>
        <v>12112</v>
      </c>
    </row>
    <row r="23" spans="2:60" x14ac:dyDescent="0.35">
      <c r="B23" t="str">
        <f>'T1 Injection'!B23</f>
        <v>Archaea_SENECA</v>
      </c>
      <c r="C23" s="13">
        <v>45200</v>
      </c>
      <c r="D23" s="13">
        <f t="shared" si="1"/>
        <v>45200</v>
      </c>
      <c r="E23" s="13"/>
      <c r="F23" s="13"/>
      <c r="G23" s="13">
        <v>46112</v>
      </c>
      <c r="H23" s="13">
        <f t="shared" si="2"/>
        <v>46023</v>
      </c>
      <c r="I23" s="13" t="str">
        <f t="shared" si="3"/>
        <v/>
      </c>
      <c r="J23" s="13" t="str">
        <f t="shared" si="5"/>
        <v/>
      </c>
      <c r="K23" s="54">
        <v>67.8</v>
      </c>
      <c r="L23" s="54">
        <v>38.39</v>
      </c>
      <c r="N23" s="4" t="str">
        <f>IF(AND('T2 IC'!N23&gt;0,ISNUMBER('T2 IC'!N23)),ROUND(MAX($K23-'T2 IC'!N23,0)*ROUND('T1 Injection'!D23,0)*$L23/1000000,0),"")</f>
        <v/>
      </c>
      <c r="O23" s="4" t="str">
        <f>IF(AND('T2 IC'!O23&gt;0,ISNUMBER('T2 IC'!O23)),ROUND(MAX($K23-'T2 IC'!O23,0)*ROUND('T1 Injection'!E23,0)*$L23/1000000,0),"")</f>
        <v/>
      </c>
      <c r="P23" s="4" t="str">
        <f>IF(AND('T2 IC'!P23&gt;0,ISNUMBER('T2 IC'!P23)),ROUND(MAX($K23-'T2 IC'!P23,0)*ROUND('T1 Injection'!F23,0)*$L23/1000000,0),"")</f>
        <v/>
      </c>
      <c r="Q23" s="4" t="str">
        <f>IF(AND('T2 IC'!Q23&gt;0,ISNUMBER('T2 IC'!Q23)),ROUND(MAX($K23-'T2 IC'!Q23,0)*ROUND('T1 Injection'!G23,0)*$L23/1000000,0),"")</f>
        <v/>
      </c>
      <c r="R23" s="4" t="str">
        <f>IF(AND('T2 IC'!R23&gt;0,ISNUMBER('T2 IC'!R23)),ROUND(MAX($K23-'T2 IC'!R23,0)*ROUND('T1 Injection'!H23,0)*$L23/1000000,0),"")</f>
        <v/>
      </c>
      <c r="S23" s="4" t="str">
        <f>IF(AND('T2 IC'!S23&gt;0,ISNUMBER('T2 IC'!S23)),ROUND(MAX($K23-'T2 IC'!S23,0)*ROUND('T1 Injection'!I23,0)*$L23/1000000,0),"")</f>
        <v/>
      </c>
      <c r="T23" s="4" t="str">
        <f>IF(AND('T2 IC'!T23&gt;0,ISNUMBER('T2 IC'!T23)),ROUND(MAX($K23-'T2 IC'!T23,0)*ROUND('T1 Injection'!J23,0)*$L23/1000000,0),"")</f>
        <v/>
      </c>
      <c r="U23" s="4" t="str">
        <f>IF(AND('T2 IC'!U23&gt;0,ISNUMBER('T2 IC'!U23)),ROUND(MAX($K23-'T2 IC'!U23,0)*ROUND('T1 Injection'!K23,0)*$L23/1000000,0),"")</f>
        <v/>
      </c>
      <c r="V23" s="4" t="str">
        <f>IF(AND('T2 IC'!V23&gt;0,ISNUMBER('T2 IC'!V23)),ROUND(MAX($K23-'T2 IC'!V23,0)*ROUND('T1 Injection'!L23,0)*$L23/1000000,0),"")</f>
        <v/>
      </c>
      <c r="W23" s="4" t="str">
        <f>IF(AND('T2 IC'!W23&gt;0,ISNUMBER('T2 IC'!W23)),ROUND(MAX($K23-'T2 IC'!W23,0)*ROUND('T1 Injection'!M23,0)*$L23/1000000,0),"")</f>
        <v/>
      </c>
      <c r="X23" s="4" t="str">
        <f>IF(AND('T2 IC'!X23&gt;0,ISNUMBER('T2 IC'!X23)),ROUND(MAX($K23-'T2 IC'!X23,0)*ROUND('T1 Injection'!N23,0)*$L23/1000000,0),"")</f>
        <v/>
      </c>
      <c r="Y23" s="4" t="str">
        <f>IF(AND('T2 IC'!Y23&gt;0,ISNUMBER('T2 IC'!Y23)),ROUND(MAX($K23-'T2 IC'!Y23,0)*ROUND('T1 Injection'!O23,0)*$L23/1000000,0),"")</f>
        <v/>
      </c>
      <c r="Z23" s="4" t="str">
        <f>IF(AND('T2 IC'!Z23&gt;0,ISNUMBER('T2 IC'!Z23)),ROUND(MAX($K23-'T2 IC'!Z23,0)*ROUND('T1 Injection'!P23,0)*$L23/1000000,0),"")</f>
        <v/>
      </c>
      <c r="AA23" s="4" t="str">
        <f>IF(AND('T2 IC'!AA23&gt;0,ISNUMBER('T2 IC'!AA23)),ROUND(MAX($K23-'T2 IC'!AA23,0)*ROUND('T1 Injection'!Q23,0)*$L23/1000000,0),"")</f>
        <v/>
      </c>
      <c r="AB23" s="4" t="str">
        <f>IF(AND('T2 IC'!AB23&gt;0,ISNUMBER('T2 IC'!AB23)),ROUND(MAX($K23-'T2 IC'!AB23,0)*ROUND('T1 Injection'!R23,0)*$L23/1000000,0),"")</f>
        <v/>
      </c>
      <c r="AC23" s="4">
        <f>IF(AND('T2 IC'!AC23&gt;0,ISNUMBER('T2 IC'!AC23)),ROUND(MAX($K23-'T2 IC'!AC23,0)*ROUND('T1 Injection'!S23,0)*$L23/1000000,0),"")</f>
        <v>2986</v>
      </c>
      <c r="AD23" s="4">
        <f>IF(AND('T2 IC'!AD23&gt;0,ISNUMBER('T2 IC'!AD23)),ROUND(MAX($K23-'T2 IC'!AD23,0)*ROUND('T1 Injection'!T23,0)*$L23/1000000,0),"")</f>
        <v>3020</v>
      </c>
      <c r="AE23" s="4">
        <f>IF(AND('T2 IC'!AE23&gt;0,ISNUMBER('T2 IC'!AE23)),ROUND(MAX($K23-'T2 IC'!AE23,0)*ROUND('T1 Injection'!U23,0)*$L23/1000000,0),"")</f>
        <v>3053</v>
      </c>
      <c r="AF23" s="4">
        <f>IF(AND('T2 IC'!AF23&gt;0,ISNUMBER('T2 IC'!AF23)),ROUND(MAX($K23-'T2 IC'!AF23,0)*ROUND('T1 Injection'!V23,0)*$L23/1000000,0),"")</f>
        <v>3053</v>
      </c>
      <c r="AG23" s="4">
        <f>IF(AND('T2 IC'!AG23&gt;0,ISNUMBER('T2 IC'!AG23)),ROUND(MAX($K23-'T2 IC'!AG23,0)*ROUND('T1 Injection'!W23,0)*$L23/1000000,0),"")</f>
        <v>2986</v>
      </c>
      <c r="AH23" s="4">
        <f>IF(AND('T2 IC'!AH23&gt;0,ISNUMBER('T2 IC'!AH23)),ROUND(MAX($K23-'T2 IC'!AH23,0)*ROUND('T1 Injection'!X23,0)*$L23/1000000,0),"")</f>
        <v>3020</v>
      </c>
      <c r="AI23" s="4">
        <f>IF(AND('T2 IC'!AI23&gt;0,ISNUMBER('T2 IC'!AI23)),ROUND(MAX($K23-'T2 IC'!AI23,0)*ROUND('T1 Injection'!Y23,0)*$L23/1000000,0),"")</f>
        <v>3053</v>
      </c>
      <c r="AJ23" s="4">
        <f>IF(AND('T2 IC'!AJ23&gt;0,ISNUMBER('T2 IC'!AJ23)),ROUND(MAX($K23-'T2 IC'!AJ23,0)*ROUND('T1 Injection'!Z23,0)*$L23/1000000,0),"")</f>
        <v>3044</v>
      </c>
      <c r="AK23" s="4">
        <f>IF(AND('T2 IC'!AK23&gt;0,ISNUMBER('T2 IC'!AK23)),ROUND(MAX($K23-'T2 IC'!AK23,0)*ROUND('T1 Injection'!AA23,0)*$L23/1000000,0),"")</f>
        <v>3011</v>
      </c>
      <c r="AL23" s="4">
        <f>IF(AND('T2 IC'!AL23&gt;0,ISNUMBER('T2 IC'!AL23)),ROUND(MAX($K23-'T2 IC'!AL23,0)*ROUND('T1 Injection'!AB23,0)*$L23/1000000,0),"")</f>
        <v>3011</v>
      </c>
      <c r="AM23" s="4">
        <f>IF(AND('T2 IC'!AM23&gt;0,ISNUMBER('T2 IC'!AM23)),ROUND(MAX($K23-'T2 IC'!AM23,0)*ROUND('T1 Injection'!AC23,0)*$L23/1000000,0),"")</f>
        <v>3044</v>
      </c>
      <c r="AN23" s="4">
        <f>IF(AND('T2 IC'!AN23&gt;0,ISNUMBER('T2 IC'!AN23)),ROUND(MAX($K23-'T2 IC'!AN23,0)*ROUND('T1 Injection'!AD23,0)*$L23/1000000,0),"")</f>
        <v>3053</v>
      </c>
      <c r="AO23" s="4">
        <f>IF(AND('T2 IC'!AO23&gt;0,ISNUMBER('T2 IC'!AO23)),ROUND(MAX($K23-'T2 IC'!AO23,0)*ROUND('T1 Injection'!AE23,0)*$L23/1000000,0),"")</f>
        <v>2986</v>
      </c>
      <c r="AP23" s="4">
        <f>IF(AND('T2 IC'!AP23&gt;0,ISNUMBER('T2 IC'!AP23)),ROUND(MAX($K23-'T2 IC'!AP23,0)*ROUND('T1 Injection'!AF23,0)*$L23/1000000,0),"")</f>
        <v>3020</v>
      </c>
      <c r="AQ23" s="4">
        <f>IF(AND('T2 IC'!AQ23&gt;0,ISNUMBER('T2 IC'!AQ23)),ROUND(MAX($K23-'T2 IC'!AQ23,0)*ROUND('T1 Injection'!AG23,0)*$L23/1000000,0),"")</f>
        <v>3053</v>
      </c>
      <c r="AR23" s="4">
        <f>IF(AND('T2 IC'!AR23&gt;0,ISNUMBER('T2 IC'!AR23)),ROUND(MAX($K23-'T2 IC'!AR23,0)*ROUND('T1 Injection'!AH23,0)*$L23/1000000,0),"")</f>
        <v>3053</v>
      </c>
      <c r="AS23" s="4">
        <f>IF(AND('T2 IC'!AS23&gt;0,ISNUMBER('T2 IC'!AS23)),ROUND(MAX($K23-'T2 IC'!AS23,0)*ROUND('T1 Injection'!AI23,0)*$L23/1000000,0),"")</f>
        <v>2986</v>
      </c>
      <c r="AT23" s="4">
        <f>IF(AND('T2 IC'!AT23&gt;0,ISNUMBER('T2 IC'!AT23)),ROUND(MAX($K23-'T2 IC'!AT23,0)*ROUND('T1 Injection'!AJ23,0)*$L23/1000000,0),"")</f>
        <v>3020</v>
      </c>
      <c r="AU23" s="4">
        <f>IF(AND('T2 IC'!AU23&gt;0,ISNUMBER('T2 IC'!AU23)),ROUND(MAX($K23-'T2 IC'!AU23,0)*ROUND('T1 Injection'!AK23,0)*$L23/1000000,0),"")</f>
        <v>3053</v>
      </c>
      <c r="AV23" s="4">
        <f>IF(AND('T2 IC'!AV23&gt;0,ISNUMBER('T2 IC'!AV23)),ROUND(MAX($K23-'T2 IC'!AV23,0)*ROUND('T1 Injection'!AL23,0)*$L23/1000000,0),"")</f>
        <v>3053</v>
      </c>
      <c r="AW23" s="4">
        <f>IF(AND('T2 IC'!AW23&gt;0,ISNUMBER('T2 IC'!AW23)),ROUND(MAX($K23-'T2 IC'!AW23,0)*ROUND('T1 Injection'!AM23,0)*$L23/1000000,0),"")</f>
        <v>2986</v>
      </c>
      <c r="AX23" s="4">
        <f>IF(AND('T2 IC'!AX23&gt;0,ISNUMBER('T2 IC'!AX23)),ROUND(MAX($K23-'T2 IC'!AX23,0)*ROUND('T1 Injection'!AN23,0)*$L23/1000000,0),"")</f>
        <v>3020</v>
      </c>
      <c r="AY23" s="4">
        <f>IF(AND('T2 IC'!AY23&gt;0,ISNUMBER('T2 IC'!AY23)),ROUND(MAX($K23-'T2 IC'!AY23,0)*ROUND('T1 Injection'!AO23,0)*$L23/1000000,0),"")</f>
        <v>3053</v>
      </c>
      <c r="BB23" s="4">
        <f t="shared" si="7"/>
        <v>0</v>
      </c>
      <c r="BC23" s="4">
        <f t="shared" si="6"/>
        <v>9059</v>
      </c>
      <c r="BD23" s="4">
        <f t="shared" si="6"/>
        <v>12112</v>
      </c>
      <c r="BE23" s="4">
        <f t="shared" si="6"/>
        <v>12110</v>
      </c>
      <c r="BF23" s="4">
        <f t="shared" si="6"/>
        <v>12112</v>
      </c>
      <c r="BG23" s="4">
        <f t="shared" si="6"/>
        <v>12112</v>
      </c>
      <c r="BH23" s="4">
        <f t="shared" si="6"/>
        <v>12112</v>
      </c>
    </row>
    <row r="24" spans="2:60" x14ac:dyDescent="0.35">
      <c r="B24" t="str">
        <f>'T1 Injection'!B24</f>
        <v>Archaea_SWACO</v>
      </c>
      <c r="C24" s="13">
        <v>45200</v>
      </c>
      <c r="D24" s="13">
        <f t="shared" si="1"/>
        <v>45200</v>
      </c>
      <c r="E24" s="13"/>
      <c r="F24" s="13"/>
      <c r="G24" s="13">
        <v>46112</v>
      </c>
      <c r="H24" s="13">
        <f t="shared" si="2"/>
        <v>46023</v>
      </c>
      <c r="I24" s="13" t="str">
        <f t="shared" si="3"/>
        <v/>
      </c>
      <c r="J24" s="13" t="str">
        <f t="shared" si="5"/>
        <v/>
      </c>
      <c r="K24" s="54">
        <v>67.8</v>
      </c>
      <c r="L24" s="54">
        <v>38.39</v>
      </c>
      <c r="N24" s="4" t="str">
        <f>IF(AND('T2 IC'!N24&gt;0,ISNUMBER('T2 IC'!N24)),ROUND(MAX($K24-'T2 IC'!N24,0)*ROUND('T1 Injection'!D24,0)*$L24/1000000,0),"")</f>
        <v/>
      </c>
      <c r="O24" s="4" t="str">
        <f>IF(AND('T2 IC'!O24&gt;0,ISNUMBER('T2 IC'!O24)),ROUND(MAX($K24-'T2 IC'!O24,0)*ROUND('T1 Injection'!E24,0)*$L24/1000000,0),"")</f>
        <v/>
      </c>
      <c r="P24" s="4" t="str">
        <f>IF(AND('T2 IC'!P24&gt;0,ISNUMBER('T2 IC'!P24)),ROUND(MAX($K24-'T2 IC'!P24,0)*ROUND('T1 Injection'!F24,0)*$L24/1000000,0),"")</f>
        <v/>
      </c>
      <c r="Q24" s="4" t="str">
        <f>IF(AND('T2 IC'!Q24&gt;0,ISNUMBER('T2 IC'!Q24)),ROUND(MAX($K24-'T2 IC'!Q24,0)*ROUND('T1 Injection'!G24,0)*$L24/1000000,0),"")</f>
        <v/>
      </c>
      <c r="R24" s="4" t="str">
        <f>IF(AND('T2 IC'!R24&gt;0,ISNUMBER('T2 IC'!R24)),ROUND(MAX($K24-'T2 IC'!R24,0)*ROUND('T1 Injection'!H24,0)*$L24/1000000,0),"")</f>
        <v/>
      </c>
      <c r="S24" s="4" t="str">
        <f>IF(AND('T2 IC'!S24&gt;0,ISNUMBER('T2 IC'!S24)),ROUND(MAX($K24-'T2 IC'!S24,0)*ROUND('T1 Injection'!I24,0)*$L24/1000000,0),"")</f>
        <v/>
      </c>
      <c r="T24" s="4" t="str">
        <f>IF(AND('T2 IC'!T24&gt;0,ISNUMBER('T2 IC'!T24)),ROUND(MAX($K24-'T2 IC'!T24,0)*ROUND('T1 Injection'!J24,0)*$L24/1000000,0),"")</f>
        <v/>
      </c>
      <c r="U24" s="4" t="str">
        <f>IF(AND('T2 IC'!U24&gt;0,ISNUMBER('T2 IC'!U24)),ROUND(MAX($K24-'T2 IC'!U24,0)*ROUND('T1 Injection'!K24,0)*$L24/1000000,0),"")</f>
        <v/>
      </c>
      <c r="V24" s="4" t="str">
        <f>IF(AND('T2 IC'!V24&gt;0,ISNUMBER('T2 IC'!V24)),ROUND(MAX($K24-'T2 IC'!V24,0)*ROUND('T1 Injection'!L24,0)*$L24/1000000,0),"")</f>
        <v/>
      </c>
      <c r="W24" s="4" t="str">
        <f>IF(AND('T2 IC'!W24&gt;0,ISNUMBER('T2 IC'!W24)),ROUND(MAX($K24-'T2 IC'!W24,0)*ROUND('T1 Injection'!M24,0)*$L24/1000000,0),"")</f>
        <v/>
      </c>
      <c r="X24" s="4" t="str">
        <f>IF(AND('T2 IC'!X24&gt;0,ISNUMBER('T2 IC'!X24)),ROUND(MAX($K24-'T2 IC'!X24,0)*ROUND('T1 Injection'!N24,0)*$L24/1000000,0),"")</f>
        <v/>
      </c>
      <c r="Y24" s="4" t="str">
        <f>IF(AND('T2 IC'!Y24&gt;0,ISNUMBER('T2 IC'!Y24)),ROUND(MAX($K24-'T2 IC'!Y24,0)*ROUND('T1 Injection'!O24,0)*$L24/1000000,0),"")</f>
        <v/>
      </c>
      <c r="Z24" s="4" t="str">
        <f>IF(AND('T2 IC'!Z24&gt;0,ISNUMBER('T2 IC'!Z24)),ROUND(MAX($K24-'T2 IC'!Z24,0)*ROUND('T1 Injection'!P24,0)*$L24/1000000,0),"")</f>
        <v/>
      </c>
      <c r="AA24" s="4" t="str">
        <f>IF(AND('T2 IC'!AA24&gt;0,ISNUMBER('T2 IC'!AA24)),ROUND(MAX($K24-'T2 IC'!AA24,0)*ROUND('T1 Injection'!Q24,0)*$L24/1000000,0),"")</f>
        <v/>
      </c>
      <c r="AB24" s="4" t="str">
        <f>IF(AND('T2 IC'!AB24&gt;0,ISNUMBER('T2 IC'!AB24)),ROUND(MAX($K24-'T2 IC'!AB24,0)*ROUND('T1 Injection'!R24,0)*$L24/1000000,0),"")</f>
        <v/>
      </c>
      <c r="AC24" s="4">
        <f>IF(AND('T2 IC'!AC24&gt;0,ISNUMBER('T2 IC'!AC24)),ROUND(MAX($K24-'T2 IC'!AC24,0)*ROUND('T1 Injection'!S24,0)*$L24/1000000,0),"")</f>
        <v>2986</v>
      </c>
      <c r="AD24" s="4">
        <f>IF(AND('T2 IC'!AD24&gt;0,ISNUMBER('T2 IC'!AD24)),ROUND(MAX($K24-'T2 IC'!AD24,0)*ROUND('T1 Injection'!T24,0)*$L24/1000000,0),"")</f>
        <v>3020</v>
      </c>
      <c r="AE24" s="4">
        <f>IF(AND('T2 IC'!AE24&gt;0,ISNUMBER('T2 IC'!AE24)),ROUND(MAX($K24-'T2 IC'!AE24,0)*ROUND('T1 Injection'!U24,0)*$L24/1000000,0),"")</f>
        <v>3053</v>
      </c>
      <c r="AF24" s="4">
        <f>IF(AND('T2 IC'!AF24&gt;0,ISNUMBER('T2 IC'!AF24)),ROUND(MAX($K24-'T2 IC'!AF24,0)*ROUND('T1 Injection'!V24,0)*$L24/1000000,0),"")</f>
        <v>3053</v>
      </c>
      <c r="AG24" s="4">
        <f>IF(AND('T2 IC'!AG24&gt;0,ISNUMBER('T2 IC'!AG24)),ROUND(MAX($K24-'T2 IC'!AG24,0)*ROUND('T1 Injection'!W24,0)*$L24/1000000,0),"")</f>
        <v>2986</v>
      </c>
      <c r="AH24" s="4">
        <f>IF(AND('T2 IC'!AH24&gt;0,ISNUMBER('T2 IC'!AH24)),ROUND(MAX($K24-'T2 IC'!AH24,0)*ROUND('T1 Injection'!X24,0)*$L24/1000000,0),"")</f>
        <v>3020</v>
      </c>
      <c r="AI24" s="4">
        <f>IF(AND('T2 IC'!AI24&gt;0,ISNUMBER('T2 IC'!AI24)),ROUND(MAX($K24-'T2 IC'!AI24,0)*ROUND('T1 Injection'!Y24,0)*$L24/1000000,0),"")</f>
        <v>3053</v>
      </c>
      <c r="AJ24" s="4">
        <f>IF(AND('T2 IC'!AJ24&gt;0,ISNUMBER('T2 IC'!AJ24)),ROUND(MAX($K24-'T2 IC'!AJ24,0)*ROUND('T1 Injection'!Z24,0)*$L24/1000000,0),"")</f>
        <v>3044</v>
      </c>
      <c r="AK24" s="4">
        <f>IF(AND('T2 IC'!AK24&gt;0,ISNUMBER('T2 IC'!AK24)),ROUND(MAX($K24-'T2 IC'!AK24,0)*ROUND('T1 Injection'!AA24,0)*$L24/1000000,0),"")</f>
        <v>3011</v>
      </c>
      <c r="AL24" s="4">
        <f>IF(AND('T2 IC'!AL24&gt;0,ISNUMBER('T2 IC'!AL24)),ROUND(MAX($K24-'T2 IC'!AL24,0)*ROUND('T1 Injection'!AB24,0)*$L24/1000000,0),"")</f>
        <v>3011</v>
      </c>
      <c r="AM24" s="4">
        <f>IF(AND('T2 IC'!AM24&gt;0,ISNUMBER('T2 IC'!AM24)),ROUND(MAX($K24-'T2 IC'!AM24,0)*ROUND('T1 Injection'!AC24,0)*$L24/1000000,0),"")</f>
        <v>3044</v>
      </c>
      <c r="AN24" s="4">
        <f>IF(AND('T2 IC'!AN24&gt;0,ISNUMBER('T2 IC'!AN24)),ROUND(MAX($K24-'T2 IC'!AN24,0)*ROUND('T1 Injection'!AD24,0)*$L24/1000000,0),"")</f>
        <v>3053</v>
      </c>
      <c r="AO24" s="4">
        <f>IF(AND('T2 IC'!AO24&gt;0,ISNUMBER('T2 IC'!AO24)),ROUND(MAX($K24-'T2 IC'!AO24,0)*ROUND('T1 Injection'!AE24,0)*$L24/1000000,0),"")</f>
        <v>2986</v>
      </c>
      <c r="AP24" s="4">
        <f>IF(AND('T2 IC'!AP24&gt;0,ISNUMBER('T2 IC'!AP24)),ROUND(MAX($K24-'T2 IC'!AP24,0)*ROUND('T1 Injection'!AF24,0)*$L24/1000000,0),"")</f>
        <v>3020</v>
      </c>
      <c r="AQ24" s="4">
        <f>IF(AND('T2 IC'!AQ24&gt;0,ISNUMBER('T2 IC'!AQ24)),ROUND(MAX($K24-'T2 IC'!AQ24,0)*ROUND('T1 Injection'!AG24,0)*$L24/1000000,0),"")</f>
        <v>3053</v>
      </c>
      <c r="AR24" s="4">
        <f>IF(AND('T2 IC'!AR24&gt;0,ISNUMBER('T2 IC'!AR24)),ROUND(MAX($K24-'T2 IC'!AR24,0)*ROUND('T1 Injection'!AH24,0)*$L24/1000000,0),"")</f>
        <v>3053</v>
      </c>
      <c r="AS24" s="4">
        <f>IF(AND('T2 IC'!AS24&gt;0,ISNUMBER('T2 IC'!AS24)),ROUND(MAX($K24-'T2 IC'!AS24,0)*ROUND('T1 Injection'!AI24,0)*$L24/1000000,0),"")</f>
        <v>2986</v>
      </c>
      <c r="AT24" s="4">
        <f>IF(AND('T2 IC'!AT24&gt;0,ISNUMBER('T2 IC'!AT24)),ROUND(MAX($K24-'T2 IC'!AT24,0)*ROUND('T1 Injection'!AJ24,0)*$L24/1000000,0),"")</f>
        <v>3020</v>
      </c>
      <c r="AU24" s="4">
        <f>IF(AND('T2 IC'!AU24&gt;0,ISNUMBER('T2 IC'!AU24)),ROUND(MAX($K24-'T2 IC'!AU24,0)*ROUND('T1 Injection'!AK24,0)*$L24/1000000,0),"")</f>
        <v>3053</v>
      </c>
      <c r="AV24" s="4">
        <f>IF(AND('T2 IC'!AV24&gt;0,ISNUMBER('T2 IC'!AV24)),ROUND(MAX($K24-'T2 IC'!AV24,0)*ROUND('T1 Injection'!AL24,0)*$L24/1000000,0),"")</f>
        <v>3053</v>
      </c>
      <c r="AW24" s="4">
        <f>IF(AND('T2 IC'!AW24&gt;0,ISNUMBER('T2 IC'!AW24)),ROUND(MAX($K24-'T2 IC'!AW24,0)*ROUND('T1 Injection'!AM24,0)*$L24/1000000,0),"")</f>
        <v>2986</v>
      </c>
      <c r="AX24" s="4">
        <f>IF(AND('T2 IC'!AX24&gt;0,ISNUMBER('T2 IC'!AX24)),ROUND(MAX($K24-'T2 IC'!AX24,0)*ROUND('T1 Injection'!AN24,0)*$L24/1000000,0),"")</f>
        <v>3020</v>
      </c>
      <c r="AY24" s="4">
        <f>IF(AND('T2 IC'!AY24&gt;0,ISNUMBER('T2 IC'!AY24)),ROUND(MAX($K24-'T2 IC'!AY24,0)*ROUND('T1 Injection'!AO24,0)*$L24/1000000,0),"")</f>
        <v>3053</v>
      </c>
      <c r="BB24" s="4">
        <f t="shared" si="7"/>
        <v>0</v>
      </c>
      <c r="BC24" s="4">
        <f t="shared" si="6"/>
        <v>9059</v>
      </c>
      <c r="BD24" s="4">
        <f t="shared" si="6"/>
        <v>12112</v>
      </c>
      <c r="BE24" s="4">
        <f t="shared" si="6"/>
        <v>12110</v>
      </c>
      <c r="BF24" s="4">
        <f t="shared" si="6"/>
        <v>12112</v>
      </c>
      <c r="BG24" s="4">
        <f t="shared" si="6"/>
        <v>12112</v>
      </c>
      <c r="BH24" s="4">
        <f t="shared" si="6"/>
        <v>12112</v>
      </c>
    </row>
    <row r="25" spans="2:60" x14ac:dyDescent="0.35">
      <c r="B25" t="str">
        <f>'T1 Injection'!B25</f>
        <v>Archaea_MEDORA</v>
      </c>
      <c r="C25" s="13">
        <v>45490</v>
      </c>
      <c r="D25" s="13">
        <f t="shared" si="1"/>
        <v>45474</v>
      </c>
      <c r="E25" s="13"/>
      <c r="F25" s="13"/>
      <c r="G25" s="13">
        <v>46585</v>
      </c>
      <c r="H25" s="13">
        <f t="shared" si="2"/>
        <v>46569</v>
      </c>
      <c r="I25" s="13" t="str">
        <f t="shared" si="3"/>
        <v/>
      </c>
      <c r="J25" s="13" t="str">
        <f t="shared" si="5"/>
        <v/>
      </c>
      <c r="K25" s="54">
        <v>67.8</v>
      </c>
      <c r="L25" s="54">
        <v>38.39</v>
      </c>
      <c r="N25" s="4" t="str">
        <f>IF(AND('T2 IC'!N25&gt;0,ISNUMBER('T2 IC'!N25)),ROUND(MAX($K25-'T2 IC'!N25,0)*ROUND('T1 Injection'!D25,0)*$L25/1000000,0),"")</f>
        <v/>
      </c>
      <c r="O25" s="4" t="str">
        <f>IF(AND('T2 IC'!O25&gt;0,ISNUMBER('T2 IC'!O25)),ROUND(MAX($K25-'T2 IC'!O25,0)*ROUND('T1 Injection'!E25,0)*$L25/1000000,0),"")</f>
        <v/>
      </c>
      <c r="P25" s="4" t="str">
        <f>IF(AND('T2 IC'!P25&gt;0,ISNUMBER('T2 IC'!P25)),ROUND(MAX($K25-'T2 IC'!P25,0)*ROUND('T1 Injection'!F25,0)*$L25/1000000,0),"")</f>
        <v/>
      </c>
      <c r="Q25" s="4" t="str">
        <f>IF(AND('T2 IC'!Q25&gt;0,ISNUMBER('T2 IC'!Q25)),ROUND(MAX($K25-'T2 IC'!Q25,0)*ROUND('T1 Injection'!G25,0)*$L25/1000000,0),"")</f>
        <v/>
      </c>
      <c r="R25" s="4" t="str">
        <f>IF(AND('T2 IC'!R25&gt;0,ISNUMBER('T2 IC'!R25)),ROUND(MAX($K25-'T2 IC'!R25,0)*ROUND('T1 Injection'!H25,0)*$L25/1000000,0),"")</f>
        <v/>
      </c>
      <c r="S25" s="4" t="str">
        <f>IF(AND('T2 IC'!S25&gt;0,ISNUMBER('T2 IC'!S25)),ROUND(MAX($K25-'T2 IC'!S25,0)*ROUND('T1 Injection'!I25,0)*$L25/1000000,0),"")</f>
        <v/>
      </c>
      <c r="T25" s="4" t="str">
        <f>IF(AND('T2 IC'!T25&gt;0,ISNUMBER('T2 IC'!T25)),ROUND(MAX($K25-'T2 IC'!T25,0)*ROUND('T1 Injection'!J25,0)*$L25/1000000,0),"")</f>
        <v/>
      </c>
      <c r="U25" s="4" t="str">
        <f>IF(AND('T2 IC'!U25&gt;0,ISNUMBER('T2 IC'!U25)),ROUND(MAX($K25-'T2 IC'!U25,0)*ROUND('T1 Injection'!K25,0)*$L25/1000000,0),"")</f>
        <v/>
      </c>
      <c r="V25" s="4" t="str">
        <f>IF(AND('T2 IC'!V25&gt;0,ISNUMBER('T2 IC'!V25)),ROUND(MAX($K25-'T2 IC'!V25,0)*ROUND('T1 Injection'!L25,0)*$L25/1000000,0),"")</f>
        <v/>
      </c>
      <c r="W25" s="4" t="str">
        <f>IF(AND('T2 IC'!W25&gt;0,ISNUMBER('T2 IC'!W25)),ROUND(MAX($K25-'T2 IC'!W25,0)*ROUND('T1 Injection'!M25,0)*$L25/1000000,0),"")</f>
        <v/>
      </c>
      <c r="X25" s="4" t="str">
        <f>IF(AND('T2 IC'!X25&gt;0,ISNUMBER('T2 IC'!X25)),ROUND(MAX($K25-'T2 IC'!X25,0)*ROUND('T1 Injection'!N25,0)*$L25/1000000,0),"")</f>
        <v/>
      </c>
      <c r="Y25" s="4" t="str">
        <f>IF(AND('T2 IC'!Y25&gt;0,ISNUMBER('T2 IC'!Y25)),ROUND(MAX($K25-'T2 IC'!Y25,0)*ROUND('T1 Injection'!O25,0)*$L25/1000000,0),"")</f>
        <v/>
      </c>
      <c r="Z25" s="4" t="str">
        <f>IF(AND('T2 IC'!Z25&gt;0,ISNUMBER('T2 IC'!Z25)),ROUND(MAX($K25-'T2 IC'!Z25,0)*ROUND('T1 Injection'!P25,0)*$L25/1000000,0),"")</f>
        <v/>
      </c>
      <c r="AA25" s="4" t="str">
        <f>IF(AND('T2 IC'!AA25&gt;0,ISNUMBER('T2 IC'!AA25)),ROUND(MAX($K25-'T2 IC'!AA25,0)*ROUND('T1 Injection'!Q25,0)*$L25/1000000,0),"")</f>
        <v/>
      </c>
      <c r="AB25" s="4" t="str">
        <f>IF(AND('T2 IC'!AB25&gt;0,ISNUMBER('T2 IC'!AB25)),ROUND(MAX($K25-'T2 IC'!AB25,0)*ROUND('T1 Injection'!R25,0)*$L25/1000000,0),"")</f>
        <v/>
      </c>
      <c r="AC25" s="4" t="str">
        <f>IF(AND('T2 IC'!AC25&gt;0,ISNUMBER('T2 IC'!AC25)),ROUND(MAX($K25-'T2 IC'!AC25,0)*ROUND('T1 Injection'!S25,0)*$L25/1000000,0),"")</f>
        <v/>
      </c>
      <c r="AD25" s="4" t="str">
        <f>IF(AND('T2 IC'!AD25&gt;0,ISNUMBER('T2 IC'!AD25)),ROUND(MAX($K25-'T2 IC'!AD25,0)*ROUND('T1 Injection'!T25,0)*$L25/1000000,0),"")</f>
        <v/>
      </c>
      <c r="AE25" s="4" t="str">
        <f>IF(AND('T2 IC'!AE25&gt;0,ISNUMBER('T2 IC'!AE25)),ROUND(MAX($K25-'T2 IC'!AE25,0)*ROUND('T1 Injection'!U25,0)*$L25/1000000,0),"")</f>
        <v/>
      </c>
      <c r="AF25" s="4" t="str">
        <f>IF(AND('T2 IC'!AF25&gt;0,ISNUMBER('T2 IC'!AF25)),ROUND(MAX($K25-'T2 IC'!AF25,0)*ROUND('T1 Injection'!V25,0)*$L25/1000000,0),"")</f>
        <v/>
      </c>
      <c r="AG25" s="4" t="str">
        <f>IF(AND('T2 IC'!AG25&gt;0,ISNUMBER('T2 IC'!AG25)),ROUND(MAX($K25-'T2 IC'!AG25,0)*ROUND('T1 Injection'!W25,0)*$L25/1000000,0),"")</f>
        <v/>
      </c>
      <c r="AH25" s="4" t="str">
        <f>IF(AND('T2 IC'!AH25&gt;0,ISNUMBER('T2 IC'!AH25)),ROUND(MAX($K25-'T2 IC'!AH25,0)*ROUND('T1 Injection'!X25,0)*$L25/1000000,0),"")</f>
        <v/>
      </c>
      <c r="AI25" s="4">
        <f>IF(AND('T2 IC'!AI25&gt;0,ISNUMBER('T2 IC'!AI25)),ROUND(MAX($K25-'T2 IC'!AI25,0)*ROUND('T1 Injection'!Y25,0)*$L25/1000000,0),"")</f>
        <v>3053</v>
      </c>
      <c r="AJ25" s="4">
        <f>IF(AND('T2 IC'!AJ25&gt;0,ISNUMBER('T2 IC'!AJ25)),ROUND(MAX($K25-'T2 IC'!AJ25,0)*ROUND('T1 Injection'!Z25,0)*$L25/1000000,0),"")</f>
        <v>3044</v>
      </c>
      <c r="AK25" s="4">
        <f>IF(AND('T2 IC'!AK25&gt;0,ISNUMBER('T2 IC'!AK25)),ROUND(MAX($K25-'T2 IC'!AK25,0)*ROUND('T1 Injection'!AA25,0)*$L25/1000000,0),"")</f>
        <v>3011</v>
      </c>
      <c r="AL25" s="4">
        <f>IF(AND('T2 IC'!AL25&gt;0,ISNUMBER('T2 IC'!AL25)),ROUND(MAX($K25-'T2 IC'!AL25,0)*ROUND('T1 Injection'!AB25,0)*$L25/1000000,0),"")</f>
        <v>3011</v>
      </c>
      <c r="AM25" s="4">
        <f>IF(AND('T2 IC'!AM25&gt;0,ISNUMBER('T2 IC'!AM25)),ROUND(MAX($K25-'T2 IC'!AM25,0)*ROUND('T1 Injection'!AC25,0)*$L25/1000000,0),"")</f>
        <v>3044</v>
      </c>
      <c r="AN25" s="4">
        <f>IF(AND('T2 IC'!AN25&gt;0,ISNUMBER('T2 IC'!AN25)),ROUND(MAX($K25-'T2 IC'!AN25,0)*ROUND('T1 Injection'!AD25,0)*$L25/1000000,0),"")</f>
        <v>3053</v>
      </c>
      <c r="AO25" s="4">
        <f>IF(AND('T2 IC'!AO25&gt;0,ISNUMBER('T2 IC'!AO25)),ROUND(MAX($K25-'T2 IC'!AO25,0)*ROUND('T1 Injection'!AE25,0)*$L25/1000000,0),"")</f>
        <v>2986</v>
      </c>
      <c r="AP25" s="4">
        <f>IF(AND('T2 IC'!AP25&gt;0,ISNUMBER('T2 IC'!AP25)),ROUND(MAX($K25-'T2 IC'!AP25,0)*ROUND('T1 Injection'!AF25,0)*$L25/1000000,0),"")</f>
        <v>3020</v>
      </c>
      <c r="AQ25" s="4">
        <f>IF(AND('T2 IC'!AQ25&gt;0,ISNUMBER('T2 IC'!AQ25)),ROUND(MAX($K25-'T2 IC'!AQ25,0)*ROUND('T1 Injection'!AG25,0)*$L25/1000000,0),"")</f>
        <v>3053</v>
      </c>
      <c r="AR25" s="4">
        <f>IF(AND('T2 IC'!AR25&gt;0,ISNUMBER('T2 IC'!AR25)),ROUND(MAX($K25-'T2 IC'!AR25,0)*ROUND('T1 Injection'!AH25,0)*$L25/1000000,0),"")</f>
        <v>3053</v>
      </c>
      <c r="AS25" s="4">
        <f>IF(AND('T2 IC'!AS25&gt;0,ISNUMBER('T2 IC'!AS25)),ROUND(MAX($K25-'T2 IC'!AS25,0)*ROUND('T1 Injection'!AI25,0)*$L25/1000000,0),"")</f>
        <v>2986</v>
      </c>
      <c r="AT25" s="4">
        <f>IF(AND('T2 IC'!AT25&gt;0,ISNUMBER('T2 IC'!AT25)),ROUND(MAX($K25-'T2 IC'!AT25,0)*ROUND('T1 Injection'!AJ25,0)*$L25/1000000,0),"")</f>
        <v>3020</v>
      </c>
      <c r="AU25" s="4">
        <f>IF(AND('T2 IC'!AU25&gt;0,ISNUMBER('T2 IC'!AU25)),ROUND(MAX($K25-'T2 IC'!AU25,0)*ROUND('T1 Injection'!AK25,0)*$L25/1000000,0),"")</f>
        <v>3053</v>
      </c>
      <c r="AV25" s="4">
        <f>IF(AND('T2 IC'!AV25&gt;0,ISNUMBER('T2 IC'!AV25)),ROUND(MAX($K25-'T2 IC'!AV25,0)*ROUND('T1 Injection'!AL25,0)*$L25/1000000,0),"")</f>
        <v>3053</v>
      </c>
      <c r="AW25" s="4">
        <f>IF(AND('T2 IC'!AW25&gt;0,ISNUMBER('T2 IC'!AW25)),ROUND(MAX($K25-'T2 IC'!AW25,0)*ROUND('T1 Injection'!AM25,0)*$L25/1000000,0),"")</f>
        <v>2986</v>
      </c>
      <c r="AX25" s="4">
        <f>IF(AND('T2 IC'!AX25&gt;0,ISNUMBER('T2 IC'!AX25)),ROUND(MAX($K25-'T2 IC'!AX25,0)*ROUND('T1 Injection'!AN25,0)*$L25/1000000,0),"")</f>
        <v>3020</v>
      </c>
      <c r="AY25" s="4">
        <f>IF(AND('T2 IC'!AY25&gt;0,ISNUMBER('T2 IC'!AY25)),ROUND(MAX($K25-'T2 IC'!AY25,0)*ROUND('T1 Injection'!AO25,0)*$L25/1000000,0),"")</f>
        <v>3053</v>
      </c>
      <c r="BB25" s="4">
        <f t="shared" si="7"/>
        <v>0</v>
      </c>
      <c r="BC25" s="4">
        <f t="shared" si="6"/>
        <v>0</v>
      </c>
      <c r="BD25" s="4">
        <f t="shared" si="6"/>
        <v>3053</v>
      </c>
      <c r="BE25" s="4">
        <f t="shared" si="6"/>
        <v>12110</v>
      </c>
      <c r="BF25" s="4">
        <f t="shared" si="6"/>
        <v>12112</v>
      </c>
      <c r="BG25" s="4">
        <f t="shared" si="6"/>
        <v>12112</v>
      </c>
      <c r="BH25" s="4">
        <f t="shared" si="6"/>
        <v>12112</v>
      </c>
    </row>
    <row r="26" spans="2:60" x14ac:dyDescent="0.35">
      <c r="B26" t="str">
        <f>'T1 Injection'!B26</f>
        <v>Archaea_Montgomery</v>
      </c>
      <c r="C26" s="13">
        <v>45490</v>
      </c>
      <c r="D26" s="13">
        <f t="shared" si="1"/>
        <v>45474</v>
      </c>
      <c r="E26" s="13"/>
      <c r="F26" s="13"/>
      <c r="G26" s="13">
        <v>46585</v>
      </c>
      <c r="H26" s="13">
        <f t="shared" si="2"/>
        <v>46569</v>
      </c>
      <c r="I26" s="13" t="str">
        <f t="shared" si="3"/>
        <v/>
      </c>
      <c r="J26" s="13" t="str">
        <f t="shared" si="5"/>
        <v/>
      </c>
      <c r="K26" s="54">
        <v>67.8</v>
      </c>
      <c r="L26" s="54">
        <v>38.39</v>
      </c>
      <c r="N26" s="4" t="str">
        <f>IF(AND('T2 IC'!N26&gt;0,ISNUMBER('T2 IC'!N26)),ROUND(MAX($K26-'T2 IC'!N26,0)*ROUND('T1 Injection'!D26,0)*$L26/1000000,0),"")</f>
        <v/>
      </c>
      <c r="O26" s="4" t="str">
        <f>IF(AND('T2 IC'!O26&gt;0,ISNUMBER('T2 IC'!O26)),ROUND(MAX($K26-'T2 IC'!O26,0)*ROUND('T1 Injection'!E26,0)*$L26/1000000,0),"")</f>
        <v/>
      </c>
      <c r="P26" s="4" t="str">
        <f>IF(AND('T2 IC'!P26&gt;0,ISNUMBER('T2 IC'!P26)),ROUND(MAX($K26-'T2 IC'!P26,0)*ROUND('T1 Injection'!F26,0)*$L26/1000000,0),"")</f>
        <v/>
      </c>
      <c r="Q26" s="4" t="str">
        <f>IF(AND('T2 IC'!Q26&gt;0,ISNUMBER('T2 IC'!Q26)),ROUND(MAX($K26-'T2 IC'!Q26,0)*ROUND('T1 Injection'!G26,0)*$L26/1000000,0),"")</f>
        <v/>
      </c>
      <c r="R26" s="4" t="str">
        <f>IF(AND('T2 IC'!R26&gt;0,ISNUMBER('T2 IC'!R26)),ROUND(MAX($K26-'T2 IC'!R26,0)*ROUND('T1 Injection'!H26,0)*$L26/1000000,0),"")</f>
        <v/>
      </c>
      <c r="S26" s="4" t="str">
        <f>IF(AND('T2 IC'!S26&gt;0,ISNUMBER('T2 IC'!S26)),ROUND(MAX($K26-'T2 IC'!S26,0)*ROUND('T1 Injection'!I26,0)*$L26/1000000,0),"")</f>
        <v/>
      </c>
      <c r="T26" s="4" t="str">
        <f>IF(AND('T2 IC'!T26&gt;0,ISNUMBER('T2 IC'!T26)),ROUND(MAX($K26-'T2 IC'!T26,0)*ROUND('T1 Injection'!J26,0)*$L26/1000000,0),"")</f>
        <v/>
      </c>
      <c r="U26" s="4" t="str">
        <f>IF(AND('T2 IC'!U26&gt;0,ISNUMBER('T2 IC'!U26)),ROUND(MAX($K26-'T2 IC'!U26,0)*ROUND('T1 Injection'!K26,0)*$L26/1000000,0),"")</f>
        <v/>
      </c>
      <c r="V26" s="4" t="str">
        <f>IF(AND('T2 IC'!V26&gt;0,ISNUMBER('T2 IC'!V26)),ROUND(MAX($K26-'T2 IC'!V26,0)*ROUND('T1 Injection'!L26,0)*$L26/1000000,0),"")</f>
        <v/>
      </c>
      <c r="W26" s="4" t="str">
        <f>IF(AND('T2 IC'!W26&gt;0,ISNUMBER('T2 IC'!W26)),ROUND(MAX($K26-'T2 IC'!W26,0)*ROUND('T1 Injection'!M26,0)*$L26/1000000,0),"")</f>
        <v/>
      </c>
      <c r="X26" s="4" t="str">
        <f>IF(AND('T2 IC'!X26&gt;0,ISNUMBER('T2 IC'!X26)),ROUND(MAX($K26-'T2 IC'!X26,0)*ROUND('T1 Injection'!N26,0)*$L26/1000000,0),"")</f>
        <v/>
      </c>
      <c r="Y26" s="4" t="str">
        <f>IF(AND('T2 IC'!Y26&gt;0,ISNUMBER('T2 IC'!Y26)),ROUND(MAX($K26-'T2 IC'!Y26,0)*ROUND('T1 Injection'!O26,0)*$L26/1000000,0),"")</f>
        <v/>
      </c>
      <c r="Z26" s="4" t="str">
        <f>IF(AND('T2 IC'!Z26&gt;0,ISNUMBER('T2 IC'!Z26)),ROUND(MAX($K26-'T2 IC'!Z26,0)*ROUND('T1 Injection'!P26,0)*$L26/1000000,0),"")</f>
        <v/>
      </c>
      <c r="AA26" s="4" t="str">
        <f>IF(AND('T2 IC'!AA26&gt;0,ISNUMBER('T2 IC'!AA26)),ROUND(MAX($K26-'T2 IC'!AA26,0)*ROUND('T1 Injection'!Q26,0)*$L26/1000000,0),"")</f>
        <v/>
      </c>
      <c r="AB26" s="4" t="str">
        <f>IF(AND('T2 IC'!AB26&gt;0,ISNUMBER('T2 IC'!AB26)),ROUND(MAX($K26-'T2 IC'!AB26,0)*ROUND('T1 Injection'!R26,0)*$L26/1000000,0),"")</f>
        <v/>
      </c>
      <c r="AC26" s="4" t="str">
        <f>IF(AND('T2 IC'!AC26&gt;0,ISNUMBER('T2 IC'!AC26)),ROUND(MAX($K26-'T2 IC'!AC26,0)*ROUND('T1 Injection'!S26,0)*$L26/1000000,0),"")</f>
        <v/>
      </c>
      <c r="AD26" s="4" t="str">
        <f>IF(AND('T2 IC'!AD26&gt;0,ISNUMBER('T2 IC'!AD26)),ROUND(MAX($K26-'T2 IC'!AD26,0)*ROUND('T1 Injection'!T26,0)*$L26/1000000,0),"")</f>
        <v/>
      </c>
      <c r="AE26" s="4" t="str">
        <f>IF(AND('T2 IC'!AE26&gt;0,ISNUMBER('T2 IC'!AE26)),ROUND(MAX($K26-'T2 IC'!AE26,0)*ROUND('T1 Injection'!U26,0)*$L26/1000000,0),"")</f>
        <v/>
      </c>
      <c r="AF26" s="4" t="str">
        <f>IF(AND('T2 IC'!AF26&gt;0,ISNUMBER('T2 IC'!AF26)),ROUND(MAX($K26-'T2 IC'!AF26,0)*ROUND('T1 Injection'!V26,0)*$L26/1000000,0),"")</f>
        <v/>
      </c>
      <c r="AG26" s="4" t="str">
        <f>IF(AND('T2 IC'!AG26&gt;0,ISNUMBER('T2 IC'!AG26)),ROUND(MAX($K26-'T2 IC'!AG26,0)*ROUND('T1 Injection'!W26,0)*$L26/1000000,0),"")</f>
        <v/>
      </c>
      <c r="AH26" s="4" t="str">
        <f>IF(AND('T2 IC'!AH26&gt;0,ISNUMBER('T2 IC'!AH26)),ROUND(MAX($K26-'T2 IC'!AH26,0)*ROUND('T1 Injection'!X26,0)*$L26/1000000,0),"")</f>
        <v/>
      </c>
      <c r="AI26" s="4">
        <f>IF(AND('T2 IC'!AI26&gt;0,ISNUMBER('T2 IC'!AI26)),ROUND(MAX($K26-'T2 IC'!AI26,0)*ROUND('T1 Injection'!Y26,0)*$L26/1000000,0),"")</f>
        <v>3053</v>
      </c>
      <c r="AJ26" s="4">
        <f>IF(AND('T2 IC'!AJ26&gt;0,ISNUMBER('T2 IC'!AJ26)),ROUND(MAX($K26-'T2 IC'!AJ26,0)*ROUND('T1 Injection'!Z26,0)*$L26/1000000,0),"")</f>
        <v>3044</v>
      </c>
      <c r="AK26" s="4">
        <f>IF(AND('T2 IC'!AK26&gt;0,ISNUMBER('T2 IC'!AK26)),ROUND(MAX($K26-'T2 IC'!AK26,0)*ROUND('T1 Injection'!AA26,0)*$L26/1000000,0),"")</f>
        <v>3011</v>
      </c>
      <c r="AL26" s="4">
        <f>IF(AND('T2 IC'!AL26&gt;0,ISNUMBER('T2 IC'!AL26)),ROUND(MAX($K26-'T2 IC'!AL26,0)*ROUND('T1 Injection'!AB26,0)*$L26/1000000,0),"")</f>
        <v>3011</v>
      </c>
      <c r="AM26" s="4">
        <f>IF(AND('T2 IC'!AM26&gt;0,ISNUMBER('T2 IC'!AM26)),ROUND(MAX($K26-'T2 IC'!AM26,0)*ROUND('T1 Injection'!AC26,0)*$L26/1000000,0),"")</f>
        <v>3044</v>
      </c>
      <c r="AN26" s="4">
        <f>IF(AND('T2 IC'!AN26&gt;0,ISNUMBER('T2 IC'!AN26)),ROUND(MAX($K26-'T2 IC'!AN26,0)*ROUND('T1 Injection'!AD26,0)*$L26/1000000,0),"")</f>
        <v>3053</v>
      </c>
      <c r="AO26" s="4">
        <f>IF(AND('T2 IC'!AO26&gt;0,ISNUMBER('T2 IC'!AO26)),ROUND(MAX($K26-'T2 IC'!AO26,0)*ROUND('T1 Injection'!AE26,0)*$L26/1000000,0),"")</f>
        <v>2986</v>
      </c>
      <c r="AP26" s="4">
        <f>IF(AND('T2 IC'!AP26&gt;0,ISNUMBER('T2 IC'!AP26)),ROUND(MAX($K26-'T2 IC'!AP26,0)*ROUND('T1 Injection'!AF26,0)*$L26/1000000,0),"")</f>
        <v>3020</v>
      </c>
      <c r="AQ26" s="4">
        <f>IF(AND('T2 IC'!AQ26&gt;0,ISNUMBER('T2 IC'!AQ26)),ROUND(MAX($K26-'T2 IC'!AQ26,0)*ROUND('T1 Injection'!AG26,0)*$L26/1000000,0),"")</f>
        <v>3053</v>
      </c>
      <c r="AR26" s="4">
        <f>IF(AND('T2 IC'!AR26&gt;0,ISNUMBER('T2 IC'!AR26)),ROUND(MAX($K26-'T2 IC'!AR26,0)*ROUND('T1 Injection'!AH26,0)*$L26/1000000,0),"")</f>
        <v>3053</v>
      </c>
      <c r="AS26" s="4">
        <f>IF(AND('T2 IC'!AS26&gt;0,ISNUMBER('T2 IC'!AS26)),ROUND(MAX($K26-'T2 IC'!AS26,0)*ROUND('T1 Injection'!AI26,0)*$L26/1000000,0),"")</f>
        <v>2986</v>
      </c>
      <c r="AT26" s="4">
        <f>IF(AND('T2 IC'!AT26&gt;0,ISNUMBER('T2 IC'!AT26)),ROUND(MAX($K26-'T2 IC'!AT26,0)*ROUND('T1 Injection'!AJ26,0)*$L26/1000000,0),"")</f>
        <v>3020</v>
      </c>
      <c r="AU26" s="4">
        <f>IF(AND('T2 IC'!AU26&gt;0,ISNUMBER('T2 IC'!AU26)),ROUND(MAX($K26-'T2 IC'!AU26,0)*ROUND('T1 Injection'!AK26,0)*$L26/1000000,0),"")</f>
        <v>3053</v>
      </c>
      <c r="AV26" s="4">
        <f>IF(AND('T2 IC'!AV26&gt;0,ISNUMBER('T2 IC'!AV26)),ROUND(MAX($K26-'T2 IC'!AV26,0)*ROUND('T1 Injection'!AL26,0)*$L26/1000000,0),"")</f>
        <v>3053</v>
      </c>
      <c r="AW26" s="4">
        <f>IF(AND('T2 IC'!AW26&gt;0,ISNUMBER('T2 IC'!AW26)),ROUND(MAX($K26-'T2 IC'!AW26,0)*ROUND('T1 Injection'!AM26,0)*$L26/1000000,0),"")</f>
        <v>2986</v>
      </c>
      <c r="AX26" s="4">
        <f>IF(AND('T2 IC'!AX26&gt;0,ISNUMBER('T2 IC'!AX26)),ROUND(MAX($K26-'T2 IC'!AX26,0)*ROUND('T1 Injection'!AN26,0)*$L26/1000000,0),"")</f>
        <v>3020</v>
      </c>
      <c r="AY26" s="4">
        <f>IF(AND('T2 IC'!AY26&gt;0,ISNUMBER('T2 IC'!AY26)),ROUND(MAX($K26-'T2 IC'!AY26,0)*ROUND('T1 Injection'!AO26,0)*$L26/1000000,0),"")</f>
        <v>3053</v>
      </c>
      <c r="BB26" s="4">
        <f t="shared" si="7"/>
        <v>0</v>
      </c>
      <c r="BC26" s="4">
        <f t="shared" si="6"/>
        <v>0</v>
      </c>
      <c r="BD26" s="4">
        <f t="shared" si="6"/>
        <v>3053</v>
      </c>
      <c r="BE26" s="4">
        <f t="shared" si="6"/>
        <v>12110</v>
      </c>
      <c r="BF26" s="4">
        <f t="shared" si="6"/>
        <v>12112</v>
      </c>
      <c r="BG26" s="4">
        <f t="shared" si="6"/>
        <v>12112</v>
      </c>
      <c r="BH26" s="4">
        <f t="shared" si="6"/>
        <v>12112</v>
      </c>
    </row>
    <row r="27" spans="2:60" x14ac:dyDescent="0.35">
      <c r="B27" t="str">
        <f>'T1 Injection'!B27</f>
        <v>Archaea_Bethlehem</v>
      </c>
      <c r="C27" s="13">
        <v>45597</v>
      </c>
      <c r="D27" s="13">
        <f t="shared" si="1"/>
        <v>45566</v>
      </c>
      <c r="E27" s="13">
        <v>45702</v>
      </c>
      <c r="F27" s="13">
        <v>46752</v>
      </c>
      <c r="G27" s="13">
        <v>46692</v>
      </c>
      <c r="H27" s="13">
        <f t="shared" si="2"/>
        <v>46661</v>
      </c>
      <c r="I27" s="13">
        <f t="shared" si="3"/>
        <v>45566</v>
      </c>
      <c r="J27" s="13">
        <f t="shared" si="5"/>
        <v>46661</v>
      </c>
      <c r="K27" s="54">
        <v>67.8</v>
      </c>
      <c r="L27" s="54">
        <v>38.39</v>
      </c>
      <c r="N27" s="4" t="str">
        <f>IF(AND('T2 IC'!N27&gt;0,ISNUMBER('T2 IC'!N27)),ROUND(MAX($K27-'T2 IC'!N27,0)*ROUND('T1 Injection'!D27,0)*$L27/1000000,0),"")</f>
        <v/>
      </c>
      <c r="O27" s="4" t="str">
        <f>IF(AND('T2 IC'!O27&gt;0,ISNUMBER('T2 IC'!O27)),ROUND(MAX($K27-'T2 IC'!O27,0)*ROUND('T1 Injection'!E27,0)*$L27/1000000,0),"")</f>
        <v/>
      </c>
      <c r="P27" s="4" t="str">
        <f>IF(AND('T2 IC'!P27&gt;0,ISNUMBER('T2 IC'!P27)),ROUND(MAX($K27-'T2 IC'!P27,0)*ROUND('T1 Injection'!F27,0)*$L27/1000000,0),"")</f>
        <v/>
      </c>
      <c r="Q27" s="4" t="str">
        <f>IF(AND('T2 IC'!Q27&gt;0,ISNUMBER('T2 IC'!Q27)),ROUND(MAX($K27-'T2 IC'!Q27,0)*ROUND('T1 Injection'!G27,0)*$L27/1000000,0),"")</f>
        <v/>
      </c>
      <c r="R27" s="4" t="str">
        <f>IF(AND('T2 IC'!R27&gt;0,ISNUMBER('T2 IC'!R27)),ROUND(MAX($K27-'T2 IC'!R27,0)*ROUND('T1 Injection'!H27,0)*$L27/1000000,0),"")</f>
        <v/>
      </c>
      <c r="S27" s="4" t="str">
        <f>IF(AND('T2 IC'!S27&gt;0,ISNUMBER('T2 IC'!S27)),ROUND(MAX($K27-'T2 IC'!S27,0)*ROUND('T1 Injection'!I27,0)*$L27/1000000,0),"")</f>
        <v/>
      </c>
      <c r="T27" s="4" t="str">
        <f>IF(AND('T2 IC'!T27&gt;0,ISNUMBER('T2 IC'!T27)),ROUND(MAX($K27-'T2 IC'!T27,0)*ROUND('T1 Injection'!J27,0)*$L27/1000000,0),"")</f>
        <v/>
      </c>
      <c r="U27" s="4" t="str">
        <f>IF(AND('T2 IC'!U27&gt;0,ISNUMBER('T2 IC'!U27)),ROUND(MAX($K27-'T2 IC'!U27,0)*ROUND('T1 Injection'!K27,0)*$L27/1000000,0),"")</f>
        <v/>
      </c>
      <c r="V27" s="4" t="str">
        <f>IF(AND('T2 IC'!V27&gt;0,ISNUMBER('T2 IC'!V27)),ROUND(MAX($K27-'T2 IC'!V27,0)*ROUND('T1 Injection'!L27,0)*$L27/1000000,0),"")</f>
        <v/>
      </c>
      <c r="W27" s="4" t="str">
        <f>IF(AND('T2 IC'!W27&gt;0,ISNUMBER('T2 IC'!W27)),ROUND(MAX($K27-'T2 IC'!W27,0)*ROUND('T1 Injection'!M27,0)*$L27/1000000,0),"")</f>
        <v/>
      </c>
      <c r="X27" s="4">
        <f>IF(AND('T2 IC'!X27&gt;0,ISNUMBER('T2 IC'!X27)),ROUND(MAX($K27-'T2 IC'!X27,0)*ROUND('T1 Injection'!N27,0)*$L27/1000000,0),"")</f>
        <v>2380</v>
      </c>
      <c r="Y27" s="4">
        <f>IF(AND('T2 IC'!Y27&gt;0,ISNUMBER('T2 IC'!Y27)),ROUND(MAX($K27-'T2 IC'!Y27,0)*ROUND('T1 Injection'!O27,0)*$L27/1000000,0),"")</f>
        <v>1551</v>
      </c>
      <c r="Z27" s="4">
        <f>IF(AND('T2 IC'!Z27&gt;0,ISNUMBER('T2 IC'!Z27)),ROUND(MAX($K27-'T2 IC'!Z27,0)*ROUND('T1 Injection'!P27,0)*$L27/1000000,0),"")</f>
        <v>4930</v>
      </c>
      <c r="AA27" s="4">
        <f>IF(AND('T2 IC'!AA27&gt;0,ISNUMBER('T2 IC'!AA27)),ROUND(MAX($K27-'T2 IC'!AA27,0)*ROUND('T1 Injection'!Q27,0)*$L27/1000000,0),"")</f>
        <v>3560</v>
      </c>
      <c r="AB27" s="4">
        <f>IF(AND('T2 IC'!AB27&gt;0,ISNUMBER('T2 IC'!AB27)),ROUND(MAX($K27-'T2 IC'!AB27,0)*ROUND('T1 Injection'!R27,0)*$L27/1000000,0),"")</f>
        <v>4188</v>
      </c>
      <c r="AC27" s="4">
        <f>IF(AND('T2 IC'!AC27&gt;0,ISNUMBER('T2 IC'!AC27)),ROUND(MAX($K27-'T2 IC'!AC27,0)*ROUND('T1 Injection'!S27,0)*$L27/1000000,0),"")</f>
        <v>4097</v>
      </c>
      <c r="AD27" s="4">
        <f>IF(AND('T2 IC'!AD27&gt;0,ISNUMBER('T2 IC'!AD27)),ROUND(MAX($K27-'T2 IC'!AD27,0)*ROUND('T1 Injection'!T27,0)*$L27/1000000,0),"")</f>
        <v>4143</v>
      </c>
      <c r="AE27" s="4">
        <f>IF(AND('T2 IC'!AE27&gt;0,ISNUMBER('T2 IC'!AE27)),ROUND(MAX($K27-'T2 IC'!AE27,0)*ROUND('T1 Injection'!U27,0)*$L27/1000000,0),"")</f>
        <v>4188</v>
      </c>
      <c r="AF27" s="4">
        <f>IF(AND('T2 IC'!AF27&gt;0,ISNUMBER('T2 IC'!AF27)),ROUND(MAX($K27-'T2 IC'!AF27,0)*ROUND('T1 Injection'!V27,0)*$L27/1000000,0),"")</f>
        <v>4188</v>
      </c>
      <c r="AG27" s="4">
        <f>IF(AND('T2 IC'!AG27&gt;0,ISNUMBER('T2 IC'!AG27)),ROUND(MAX($K27-'T2 IC'!AG27,0)*ROUND('T1 Injection'!W27,0)*$L27/1000000,0),"")</f>
        <v>4097</v>
      </c>
      <c r="AH27" s="4">
        <f>IF(AND('T2 IC'!AH27&gt;0,ISNUMBER('T2 IC'!AH27)),ROUND(MAX($K27-'T2 IC'!AH27,0)*ROUND('T1 Injection'!X27,0)*$L27/1000000,0),"")</f>
        <v>4143</v>
      </c>
      <c r="AI27" s="4">
        <f>IF(AND('T2 IC'!AI27&gt;0,ISNUMBER('T2 IC'!AI27)),ROUND(MAX($K27-'T2 IC'!AI27,0)*ROUND('T1 Injection'!Y27,0)*$L27/1000000,0),"")</f>
        <v>4188</v>
      </c>
      <c r="AJ27" s="4">
        <f>IF(AND('T2 IC'!AJ27&gt;0,ISNUMBER('T2 IC'!AJ27)),ROUND(MAX($K27-'T2 IC'!AJ27,0)*ROUND('T1 Injection'!Z27,0)*$L27/1000000,0),"")</f>
        <v>4177</v>
      </c>
      <c r="AK27" s="4">
        <f>IF(AND('T2 IC'!AK27&gt;0,ISNUMBER('T2 IC'!AK27)),ROUND(MAX($K27-'T2 IC'!AK27,0)*ROUND('T1 Injection'!AA27,0)*$L27/1000000,0),"")</f>
        <v>3502</v>
      </c>
      <c r="AL27" s="4">
        <f>IF(AND('T2 IC'!AL27&gt;0,ISNUMBER('T2 IC'!AL27)),ROUND(MAX($K27-'T2 IC'!AL27,0)*ROUND('T1 Injection'!AB27,0)*$L27/1000000,0),"")</f>
        <v>3502</v>
      </c>
      <c r="AM27" s="4">
        <f>IF(AND('T2 IC'!AM27&gt;0,ISNUMBER('T2 IC'!AM27)),ROUND(MAX($K27-'T2 IC'!AM27,0)*ROUND('T1 Injection'!AC27,0)*$L27/1000000,0),"")</f>
        <v>3540</v>
      </c>
      <c r="AN27" s="4">
        <f>IF(AND('T2 IC'!AN27&gt;0,ISNUMBER('T2 IC'!AN27)),ROUND(MAX($K27-'T2 IC'!AN27,0)*ROUND('T1 Injection'!AD27,0)*$L27/1000000,0),"")</f>
        <v>3550</v>
      </c>
      <c r="AO27" s="4">
        <f>IF(AND('T2 IC'!AO27&gt;0,ISNUMBER('T2 IC'!AO27)),ROUND(MAX($K27-'T2 IC'!AO27,0)*ROUND('T1 Injection'!AE27,0)*$L27/1000000,0),"")</f>
        <v>3473</v>
      </c>
      <c r="AP27" s="4">
        <f>IF(AND('T2 IC'!AP27&gt;0,ISNUMBER('T2 IC'!AP27)),ROUND(MAX($K27-'T2 IC'!AP27,0)*ROUND('T1 Injection'!AF27,0)*$L27/1000000,0),"")</f>
        <v>3511</v>
      </c>
      <c r="AQ27" s="4">
        <f>IF(AND('T2 IC'!AQ27&gt;0,ISNUMBER('T2 IC'!AQ27)),ROUND(MAX($K27-'T2 IC'!AQ27,0)*ROUND('T1 Injection'!AG27,0)*$L27/1000000,0),"")</f>
        <v>3550</v>
      </c>
      <c r="AR27" s="4">
        <f>IF(AND('T2 IC'!AR27&gt;0,ISNUMBER('T2 IC'!AR27)),ROUND(MAX($K27-'T2 IC'!AR27,0)*ROUND('T1 Injection'!AH27,0)*$L27/1000000,0),"")</f>
        <v>3550</v>
      </c>
      <c r="AS27" s="4">
        <f>IF(AND('T2 IC'!AS27&gt;0,ISNUMBER('T2 IC'!AS27)),ROUND(MAX($K27-'T2 IC'!AS27,0)*ROUND('T1 Injection'!AI27,0)*$L27/1000000,0),"")</f>
        <v>3473</v>
      </c>
      <c r="AT27" s="4">
        <f>IF(AND('T2 IC'!AT27&gt;0,ISNUMBER('T2 IC'!AT27)),ROUND(MAX($K27-'T2 IC'!AT27,0)*ROUND('T1 Injection'!AJ27,0)*$L27/1000000,0),"")</f>
        <v>3511</v>
      </c>
      <c r="AU27" s="4">
        <f>IF(AND('T2 IC'!AU27&gt;0,ISNUMBER('T2 IC'!AU27)),ROUND(MAX($K27-'T2 IC'!AU27,0)*ROUND('T1 Injection'!AK27,0)*$L27/1000000,0),"")</f>
        <v>3550</v>
      </c>
      <c r="AV27" s="4">
        <f>IF(AND('T2 IC'!AV27&gt;0,ISNUMBER('T2 IC'!AV27)),ROUND(MAX($K27-'T2 IC'!AV27,0)*ROUND('T1 Injection'!AL27,0)*$L27/1000000,0),"")</f>
        <v>3550</v>
      </c>
      <c r="AW27" s="4">
        <f>IF(AND('T2 IC'!AW27&gt;0,ISNUMBER('T2 IC'!AW27)),ROUND(MAX($K27-'T2 IC'!AW27,0)*ROUND('T1 Injection'!AM27,0)*$L27/1000000,0),"")</f>
        <v>3473</v>
      </c>
      <c r="AX27" s="4">
        <f>IF(AND('T2 IC'!AX27&gt;0,ISNUMBER('T2 IC'!AX27)),ROUND(MAX($K27-'T2 IC'!AX27,0)*ROUND('T1 Injection'!AN27,0)*$L27/1000000,0),"")</f>
        <v>3511</v>
      </c>
      <c r="AY27" s="4">
        <f>IF(AND('T2 IC'!AY27&gt;0,ISNUMBER('T2 IC'!AY27)),ROUND(MAX($K27-'T2 IC'!AY27,0)*ROUND('T1 Injection'!AO27,0)*$L27/1000000,0),"")</f>
        <v>3550</v>
      </c>
      <c r="BB27" s="4">
        <f t="shared" si="7"/>
        <v>12421</v>
      </c>
      <c r="BC27" s="4">
        <f t="shared" si="6"/>
        <v>16616</v>
      </c>
      <c r="BD27" s="4">
        <f t="shared" si="6"/>
        <v>16616</v>
      </c>
      <c r="BE27" s="4">
        <f t="shared" si="6"/>
        <v>14721</v>
      </c>
      <c r="BF27" s="4">
        <f t="shared" si="6"/>
        <v>14084</v>
      </c>
      <c r="BG27" s="4">
        <f t="shared" si="6"/>
        <v>14084</v>
      </c>
      <c r="BH27" s="4">
        <f t="shared" si="6"/>
        <v>14084</v>
      </c>
    </row>
    <row r="28" spans="2:60" x14ac:dyDescent="0.35">
      <c r="B28" t="str">
        <f>'T1 Injection'!B28</f>
        <v>Archaea_Commonwealth (CES)</v>
      </c>
      <c r="C28" s="13">
        <v>45566</v>
      </c>
      <c r="D28" s="13">
        <f t="shared" si="1"/>
        <v>45566</v>
      </c>
      <c r="E28" s="13">
        <v>45729</v>
      </c>
      <c r="F28" s="13">
        <v>46752</v>
      </c>
      <c r="G28" s="13">
        <v>46661</v>
      </c>
      <c r="H28" s="13">
        <f t="shared" si="2"/>
        <v>46661</v>
      </c>
      <c r="I28" s="13">
        <f t="shared" si="3"/>
        <v>45566</v>
      </c>
      <c r="J28" s="13">
        <f t="shared" si="5"/>
        <v>46661</v>
      </c>
      <c r="K28" s="54">
        <v>67.8</v>
      </c>
      <c r="L28" s="54">
        <v>38.39</v>
      </c>
      <c r="N28" s="4" t="str">
        <f>IF(AND('T2 IC'!N28&gt;0,ISNUMBER('T2 IC'!N28)),ROUND(MAX($K28-'T2 IC'!N28,0)*ROUND('T1 Injection'!D28,0)*$L28/1000000,0),"")</f>
        <v/>
      </c>
      <c r="O28" s="4" t="str">
        <f>IF(AND('T2 IC'!O28&gt;0,ISNUMBER('T2 IC'!O28)),ROUND(MAX($K28-'T2 IC'!O28,0)*ROUND('T1 Injection'!E28,0)*$L28/1000000,0),"")</f>
        <v/>
      </c>
      <c r="P28" s="4" t="str">
        <f>IF(AND('T2 IC'!P28&gt;0,ISNUMBER('T2 IC'!P28)),ROUND(MAX($K28-'T2 IC'!P28,0)*ROUND('T1 Injection'!F28,0)*$L28/1000000,0),"")</f>
        <v/>
      </c>
      <c r="Q28" s="4" t="str">
        <f>IF(AND('T2 IC'!Q28&gt;0,ISNUMBER('T2 IC'!Q28)),ROUND(MAX($K28-'T2 IC'!Q28,0)*ROUND('T1 Injection'!G28,0)*$L28/1000000,0),"")</f>
        <v/>
      </c>
      <c r="R28" s="4" t="str">
        <f>IF(AND('T2 IC'!R28&gt;0,ISNUMBER('T2 IC'!R28)),ROUND(MAX($K28-'T2 IC'!R28,0)*ROUND('T1 Injection'!H28,0)*$L28/1000000,0),"")</f>
        <v/>
      </c>
      <c r="S28" s="4" t="str">
        <f>IF(AND('T2 IC'!S28&gt;0,ISNUMBER('T2 IC'!S28)),ROUND(MAX($K28-'T2 IC'!S28,0)*ROUND('T1 Injection'!I28,0)*$L28/1000000,0),"")</f>
        <v/>
      </c>
      <c r="T28" s="4" t="str">
        <f>IF(AND('T2 IC'!T28&gt;0,ISNUMBER('T2 IC'!T28)),ROUND(MAX($K28-'T2 IC'!T28,0)*ROUND('T1 Injection'!J28,0)*$L28/1000000,0),"")</f>
        <v/>
      </c>
      <c r="U28" s="4" t="str">
        <f>IF(AND('T2 IC'!U28&gt;0,ISNUMBER('T2 IC'!U28)),ROUND(MAX($K28-'T2 IC'!U28,0)*ROUND('T1 Injection'!K28,0)*$L28/1000000,0),"")</f>
        <v/>
      </c>
      <c r="V28" s="4" t="str">
        <f>IF(AND('T2 IC'!V28&gt;0,ISNUMBER('T2 IC'!V28)),ROUND(MAX($K28-'T2 IC'!V28,0)*ROUND('T1 Injection'!L28,0)*$L28/1000000,0),"")</f>
        <v/>
      </c>
      <c r="W28" s="4" t="str">
        <f>IF(AND('T2 IC'!W28&gt;0,ISNUMBER('T2 IC'!W28)),ROUND(MAX($K28-'T2 IC'!W28,0)*ROUND('T1 Injection'!M28,0)*$L28/1000000,0),"")</f>
        <v/>
      </c>
      <c r="X28" s="4">
        <f>IF(AND('T2 IC'!X28&gt;0,ISNUMBER('T2 IC'!X28)),ROUND(MAX($K28-'T2 IC'!X28,0)*ROUND('T1 Injection'!N28,0)*$L28/1000000,0),"")</f>
        <v>1454</v>
      </c>
      <c r="Y28" s="4">
        <f>IF(AND('T2 IC'!Y28&gt;0,ISNUMBER('T2 IC'!Y28)),ROUND(MAX($K28-'T2 IC'!Y28,0)*ROUND('T1 Injection'!O28,0)*$L28/1000000,0),"")</f>
        <v>3717</v>
      </c>
      <c r="Z28" s="4">
        <f>IF(AND('T2 IC'!Z28&gt;0,ISNUMBER('T2 IC'!Z28)),ROUND(MAX($K28-'T2 IC'!Z28,0)*ROUND('T1 Injection'!P28,0)*$L28/1000000,0),"")</f>
        <v>6463</v>
      </c>
      <c r="AA28" s="4">
        <f>IF(AND('T2 IC'!AA28&gt;0,ISNUMBER('T2 IC'!AA28)),ROUND(MAX($K28-'T2 IC'!AA28,0)*ROUND('T1 Injection'!Q28,0)*$L28/1000000,0),"")</f>
        <v>3560</v>
      </c>
      <c r="AB28" s="4">
        <f>IF(AND('T2 IC'!AB28&gt;0,ISNUMBER('T2 IC'!AB28)),ROUND(MAX($K28-'T2 IC'!AB28,0)*ROUND('T1 Injection'!R28,0)*$L28/1000000,0),"")</f>
        <v>4188</v>
      </c>
      <c r="AC28" s="4">
        <f>IF(AND('T2 IC'!AC28&gt;0,ISNUMBER('T2 IC'!AC28)),ROUND(MAX($K28-'T2 IC'!AC28,0)*ROUND('T1 Injection'!S28,0)*$L28/1000000,0),"")</f>
        <v>4097</v>
      </c>
      <c r="AD28" s="4">
        <f>IF(AND('T2 IC'!AD28&gt;0,ISNUMBER('T2 IC'!AD28)),ROUND(MAX($K28-'T2 IC'!AD28,0)*ROUND('T1 Injection'!T28,0)*$L28/1000000,0),"")</f>
        <v>4143</v>
      </c>
      <c r="AE28" s="4">
        <f>IF(AND('T2 IC'!AE28&gt;0,ISNUMBER('T2 IC'!AE28)),ROUND(MAX($K28-'T2 IC'!AE28,0)*ROUND('T1 Injection'!U28,0)*$L28/1000000,0),"")</f>
        <v>4188</v>
      </c>
      <c r="AF28" s="4">
        <f>IF(AND('T2 IC'!AF28&gt;0,ISNUMBER('T2 IC'!AF28)),ROUND(MAX($K28-'T2 IC'!AF28,0)*ROUND('T1 Injection'!V28,0)*$L28/1000000,0),"")</f>
        <v>4188</v>
      </c>
      <c r="AG28" s="4">
        <f>IF(AND('T2 IC'!AG28&gt;0,ISNUMBER('T2 IC'!AG28)),ROUND(MAX($K28-'T2 IC'!AG28,0)*ROUND('T1 Injection'!W28,0)*$L28/1000000,0),"")</f>
        <v>4097</v>
      </c>
      <c r="AH28" s="4">
        <f>IF(AND('T2 IC'!AH28&gt;0,ISNUMBER('T2 IC'!AH28)),ROUND(MAX($K28-'T2 IC'!AH28,0)*ROUND('T1 Injection'!X28,0)*$L28/1000000,0),"")</f>
        <v>4143</v>
      </c>
      <c r="AI28" s="4">
        <f>IF(AND('T2 IC'!AI28&gt;0,ISNUMBER('T2 IC'!AI28)),ROUND(MAX($K28-'T2 IC'!AI28,0)*ROUND('T1 Injection'!Y28,0)*$L28/1000000,0),"")</f>
        <v>4188</v>
      </c>
      <c r="AJ28" s="4">
        <f>IF(AND('T2 IC'!AJ28&gt;0,ISNUMBER('T2 IC'!AJ28)),ROUND(MAX($K28-'T2 IC'!AJ28,0)*ROUND('T1 Injection'!Z28,0)*$L28/1000000,0),"")</f>
        <v>4177</v>
      </c>
      <c r="AK28" s="4">
        <f>IF(AND('T2 IC'!AK28&gt;0,ISNUMBER('T2 IC'!AK28)),ROUND(MAX($K28-'T2 IC'!AK28,0)*ROUND('T1 Injection'!AA28,0)*$L28/1000000,0),"")</f>
        <v>3502</v>
      </c>
      <c r="AL28" s="4">
        <f>IF(AND('T2 IC'!AL28&gt;0,ISNUMBER('T2 IC'!AL28)),ROUND(MAX($K28-'T2 IC'!AL28,0)*ROUND('T1 Injection'!AB28,0)*$L28/1000000,0),"")</f>
        <v>3502</v>
      </c>
      <c r="AM28" s="4">
        <f>IF(AND('T2 IC'!AM28&gt;0,ISNUMBER('T2 IC'!AM28)),ROUND(MAX($K28-'T2 IC'!AM28,0)*ROUND('T1 Injection'!AC28,0)*$L28/1000000,0),"")</f>
        <v>3540</v>
      </c>
      <c r="AN28" s="4">
        <f>IF(AND('T2 IC'!AN28&gt;0,ISNUMBER('T2 IC'!AN28)),ROUND(MAX($K28-'T2 IC'!AN28,0)*ROUND('T1 Injection'!AD28,0)*$L28/1000000,0),"")</f>
        <v>3550</v>
      </c>
      <c r="AO28" s="4">
        <f>IF(AND('T2 IC'!AO28&gt;0,ISNUMBER('T2 IC'!AO28)),ROUND(MAX($K28-'T2 IC'!AO28,0)*ROUND('T1 Injection'!AE28,0)*$L28/1000000,0),"")</f>
        <v>3473</v>
      </c>
      <c r="AP28" s="4">
        <f>IF(AND('T2 IC'!AP28&gt;0,ISNUMBER('T2 IC'!AP28)),ROUND(MAX($K28-'T2 IC'!AP28,0)*ROUND('T1 Injection'!AF28,0)*$L28/1000000,0),"")</f>
        <v>3511</v>
      </c>
      <c r="AQ28" s="4">
        <f>IF(AND('T2 IC'!AQ28&gt;0,ISNUMBER('T2 IC'!AQ28)),ROUND(MAX($K28-'T2 IC'!AQ28,0)*ROUND('T1 Injection'!AG28,0)*$L28/1000000,0),"")</f>
        <v>3550</v>
      </c>
      <c r="AR28" s="4">
        <f>IF(AND('T2 IC'!AR28&gt;0,ISNUMBER('T2 IC'!AR28)),ROUND(MAX($K28-'T2 IC'!AR28,0)*ROUND('T1 Injection'!AH28,0)*$L28/1000000,0),"")</f>
        <v>3550</v>
      </c>
      <c r="AS28" s="4">
        <f>IF(AND('T2 IC'!AS28&gt;0,ISNUMBER('T2 IC'!AS28)),ROUND(MAX($K28-'T2 IC'!AS28,0)*ROUND('T1 Injection'!AI28,0)*$L28/1000000,0),"")</f>
        <v>3473</v>
      </c>
      <c r="AT28" s="4">
        <f>IF(AND('T2 IC'!AT28&gt;0,ISNUMBER('T2 IC'!AT28)),ROUND(MAX($K28-'T2 IC'!AT28,0)*ROUND('T1 Injection'!AJ28,0)*$L28/1000000,0),"")</f>
        <v>3511</v>
      </c>
      <c r="AU28" s="4">
        <f>IF(AND('T2 IC'!AU28&gt;0,ISNUMBER('T2 IC'!AU28)),ROUND(MAX($K28-'T2 IC'!AU28,0)*ROUND('T1 Injection'!AK28,0)*$L28/1000000,0),"")</f>
        <v>3550</v>
      </c>
      <c r="AV28" s="4">
        <f>IF(AND('T2 IC'!AV28&gt;0,ISNUMBER('T2 IC'!AV28)),ROUND(MAX($K28-'T2 IC'!AV28,0)*ROUND('T1 Injection'!AL28,0)*$L28/1000000,0),"")</f>
        <v>3550</v>
      </c>
      <c r="AW28" s="4">
        <f>IF(AND('T2 IC'!AW28&gt;0,ISNUMBER('T2 IC'!AW28)),ROUND(MAX($K28-'T2 IC'!AW28,0)*ROUND('T1 Injection'!AM28,0)*$L28/1000000,0),"")</f>
        <v>3473</v>
      </c>
      <c r="AX28" s="4">
        <f>IF(AND('T2 IC'!AX28&gt;0,ISNUMBER('T2 IC'!AX28)),ROUND(MAX($K28-'T2 IC'!AX28,0)*ROUND('T1 Injection'!AN28,0)*$L28/1000000,0),"")</f>
        <v>3511</v>
      </c>
      <c r="AY28" s="4">
        <f>IF(AND('T2 IC'!AY28&gt;0,ISNUMBER('T2 IC'!AY28)),ROUND(MAX($K28-'T2 IC'!AY28,0)*ROUND('T1 Injection'!AO28,0)*$L28/1000000,0),"")</f>
        <v>3550</v>
      </c>
      <c r="BB28" s="4">
        <f t="shared" si="7"/>
        <v>15194</v>
      </c>
      <c r="BC28" s="4">
        <f t="shared" si="6"/>
        <v>16616</v>
      </c>
      <c r="BD28" s="4">
        <f t="shared" si="6"/>
        <v>16616</v>
      </c>
      <c r="BE28" s="4">
        <f t="shared" si="6"/>
        <v>14721</v>
      </c>
      <c r="BF28" s="4">
        <f t="shared" si="6"/>
        <v>14084</v>
      </c>
      <c r="BG28" s="4">
        <f t="shared" si="6"/>
        <v>14084</v>
      </c>
      <c r="BH28" s="4">
        <f t="shared" si="6"/>
        <v>14084</v>
      </c>
    </row>
    <row r="29" spans="2:60" x14ac:dyDescent="0.35">
      <c r="B29" t="str">
        <f>'T1 Injection'!B29</f>
        <v>TC_TN</v>
      </c>
      <c r="C29" s="13">
        <v>46112</v>
      </c>
      <c r="D29" s="13">
        <f t="shared" si="1"/>
        <v>46023</v>
      </c>
      <c r="E29" s="13">
        <v>46295</v>
      </c>
      <c r="F29" s="13">
        <v>47118</v>
      </c>
      <c r="G29" s="13">
        <v>47208</v>
      </c>
      <c r="H29" s="13">
        <f t="shared" si="2"/>
        <v>47119</v>
      </c>
      <c r="I29" s="13">
        <f t="shared" si="3"/>
        <v>46113</v>
      </c>
      <c r="J29" s="13">
        <f t="shared" si="5"/>
        <v>47027</v>
      </c>
      <c r="K29" s="54">
        <v>67.8</v>
      </c>
      <c r="L29" s="54">
        <v>38.39</v>
      </c>
      <c r="N29" s="4" t="str">
        <f>IF(AND('T2 IC'!N29&gt;0,ISNUMBER('T2 IC'!N29)),ROUND(MAX($K29-'T2 IC'!N29,0)*ROUND('T1 Injection'!D29,0)*$L29/1000000,0),"")</f>
        <v/>
      </c>
      <c r="O29" s="4" t="str">
        <f>IF(AND('T2 IC'!O29&gt;0,ISNUMBER('T2 IC'!O29)),ROUND(MAX($K29-'T2 IC'!O29,0)*ROUND('T1 Injection'!E29,0)*$L29/1000000,0),"")</f>
        <v/>
      </c>
      <c r="P29" s="4" t="str">
        <f>IF(AND('T2 IC'!P29&gt;0,ISNUMBER('T2 IC'!P29)),ROUND(MAX($K29-'T2 IC'!P29,0)*ROUND('T1 Injection'!F29,0)*$L29/1000000,0),"")</f>
        <v/>
      </c>
      <c r="Q29" s="4" t="str">
        <f>IF(AND('T2 IC'!Q29&gt;0,ISNUMBER('T2 IC'!Q29)),ROUND(MAX($K29-'T2 IC'!Q29,0)*ROUND('T1 Injection'!G29,0)*$L29/1000000,0),"")</f>
        <v/>
      </c>
      <c r="R29" s="4" t="str">
        <f>IF(AND('T2 IC'!R29&gt;0,ISNUMBER('T2 IC'!R29)),ROUND(MAX($K29-'T2 IC'!R29,0)*ROUND('T1 Injection'!H29,0)*$L29/1000000,0),"")</f>
        <v/>
      </c>
      <c r="S29" s="4" t="str">
        <f>IF(AND('T2 IC'!S29&gt;0,ISNUMBER('T2 IC'!S29)),ROUND(MAX($K29-'T2 IC'!S29,0)*ROUND('T1 Injection'!I29,0)*$L29/1000000,0),"")</f>
        <v/>
      </c>
      <c r="T29" s="4" t="str">
        <f>IF(AND('T2 IC'!T29&gt;0,ISNUMBER('T2 IC'!T29)),ROUND(MAX($K29-'T2 IC'!T29,0)*ROUND('T1 Injection'!J29,0)*$L29/1000000,0),"")</f>
        <v/>
      </c>
      <c r="U29" s="4" t="str">
        <f>IF(AND('T2 IC'!U29&gt;0,ISNUMBER('T2 IC'!U29)),ROUND(MAX($K29-'T2 IC'!U29,0)*ROUND('T1 Injection'!K29,0)*$L29/1000000,0),"")</f>
        <v/>
      </c>
      <c r="V29" s="4" t="str">
        <f>IF(AND('T2 IC'!V29&gt;0,ISNUMBER('T2 IC'!V29)),ROUND(MAX($K29-'T2 IC'!V29,0)*ROUND('T1 Injection'!L29,0)*$L29/1000000,0),"")</f>
        <v/>
      </c>
      <c r="W29" s="4" t="str">
        <f>IF(AND('T2 IC'!W29&gt;0,ISNUMBER('T2 IC'!W29)),ROUND(MAX($K29-'T2 IC'!W29,0)*ROUND('T1 Injection'!M29,0)*$L29/1000000,0),"")</f>
        <v/>
      </c>
      <c r="X29" s="4" t="str">
        <f>IF(AND('T2 IC'!X29&gt;0,ISNUMBER('T2 IC'!X29)),ROUND(MAX($K29-'T2 IC'!X29,0)*ROUND('T1 Injection'!N29,0)*$L29/1000000,0),"")</f>
        <v/>
      </c>
      <c r="Y29" s="4" t="str">
        <f>IF(AND('T2 IC'!Y29&gt;0,ISNUMBER('T2 IC'!Y29)),ROUND(MAX($K29-'T2 IC'!Y29,0)*ROUND('T1 Injection'!O29,0)*$L29/1000000,0),"")</f>
        <v/>
      </c>
      <c r="Z29" s="4" t="str">
        <f>IF(AND('T2 IC'!Z29&gt;0,ISNUMBER('T2 IC'!Z29)),ROUND(MAX($K29-'T2 IC'!Z29,0)*ROUND('T1 Injection'!P29,0)*$L29/1000000,0),"")</f>
        <v/>
      </c>
      <c r="AA29" s="4" t="str">
        <f>IF(AND('T2 IC'!AA29&gt;0,ISNUMBER('T2 IC'!AA29)),ROUND(MAX($K29-'T2 IC'!AA29,0)*ROUND('T1 Injection'!Q29,0)*$L29/1000000,0),"")</f>
        <v/>
      </c>
      <c r="AB29" s="4" t="str">
        <f>IF(AND('T2 IC'!AB29&gt;0,ISNUMBER('T2 IC'!AB29)),ROUND(MAX($K29-'T2 IC'!AB29,0)*ROUND('T1 Injection'!R29,0)*$L29/1000000,0),"")</f>
        <v/>
      </c>
      <c r="AC29" s="4" t="str">
        <f>IF(AND('T2 IC'!AC29&gt;0,ISNUMBER('T2 IC'!AC29)),ROUND(MAX($K29-'T2 IC'!AC29,0)*ROUND('T1 Injection'!S29,0)*$L29/1000000,0),"")</f>
        <v/>
      </c>
      <c r="AD29" s="4">
        <f>IF(AND('T2 IC'!AD29&gt;0,ISNUMBER('T2 IC'!AD29)),ROUND(MAX($K29-'T2 IC'!AD29,0)*ROUND('T1 Injection'!T29,0)*$L29/1000000,0),"")</f>
        <v>1554</v>
      </c>
      <c r="AE29" s="4">
        <f>IF(AND('T2 IC'!AE29&gt;0,ISNUMBER('T2 IC'!AE29)),ROUND(MAX($K29-'T2 IC'!AE29,0)*ROUND('T1 Injection'!U29,0)*$L29/1000000,0),"")</f>
        <v>1571</v>
      </c>
      <c r="AF29" s="4">
        <f>IF(AND('T2 IC'!AF29&gt;0,ISNUMBER('T2 IC'!AF29)),ROUND(MAX($K29-'T2 IC'!AF29,0)*ROUND('T1 Injection'!V29,0)*$L29/1000000,0),"")</f>
        <v>4188</v>
      </c>
      <c r="AG29" s="4">
        <f>IF(AND('T2 IC'!AG29&gt;0,ISNUMBER('T2 IC'!AG29)),ROUND(MAX($K29-'T2 IC'!AG29,0)*ROUND('T1 Injection'!W29,0)*$L29/1000000,0),"")</f>
        <v>4097</v>
      </c>
      <c r="AH29" s="4">
        <f>IF(AND('T2 IC'!AH29&gt;0,ISNUMBER('T2 IC'!AH29)),ROUND(MAX($K29-'T2 IC'!AH29,0)*ROUND('T1 Injection'!X29,0)*$L29/1000000,0),"")</f>
        <v>4143</v>
      </c>
      <c r="AI29" s="4">
        <f>IF(AND('T2 IC'!AI29&gt;0,ISNUMBER('T2 IC'!AI29)),ROUND(MAX($K29-'T2 IC'!AI29,0)*ROUND('T1 Injection'!Y29,0)*$L29/1000000,0),"")</f>
        <v>4188</v>
      </c>
      <c r="AJ29" s="4">
        <f>IF(AND('T2 IC'!AJ29&gt;0,ISNUMBER('T2 IC'!AJ29)),ROUND(MAX($K29-'T2 IC'!AJ29,0)*ROUND('T1 Injection'!Z29,0)*$L29/1000000,0),"")</f>
        <v>7101</v>
      </c>
      <c r="AK29" s="4">
        <f>IF(AND('T2 IC'!AK29&gt;0,ISNUMBER('T2 IC'!AK29)),ROUND(MAX($K29-'T2 IC'!AK29,0)*ROUND('T1 Injection'!AA29,0)*$L29/1000000,0),"")</f>
        <v>7023</v>
      </c>
      <c r="AL29" s="4">
        <f>IF(AND('T2 IC'!AL29&gt;0,ISNUMBER('T2 IC'!AL29)),ROUND(MAX($K29-'T2 IC'!AL29,0)*ROUND('T1 Injection'!AB29,0)*$L29/1000000,0),"")</f>
        <v>7023</v>
      </c>
      <c r="AM29" s="4">
        <f>IF(AND('T2 IC'!AM29&gt;0,ISNUMBER('T2 IC'!AM29)),ROUND(MAX($K29-'T2 IC'!AM29,0)*ROUND('T1 Injection'!AC29,0)*$L29/1000000,0),"")</f>
        <v>7101</v>
      </c>
      <c r="AN29" s="4">
        <f>IF(AND('T2 IC'!AN29&gt;0,ISNUMBER('T2 IC'!AN29)),ROUND(MAX($K29-'T2 IC'!AN29,0)*ROUND('T1 Injection'!AD29,0)*$L29/1000000,0),"")</f>
        <v>7958</v>
      </c>
      <c r="AO29" s="4">
        <f>IF(AND('T2 IC'!AO29&gt;0,ISNUMBER('T2 IC'!AO29)),ROUND(MAX($K29-'T2 IC'!AO29,0)*ROUND('T1 Injection'!AE29,0)*$L29/1000000,0),"")</f>
        <v>11345</v>
      </c>
      <c r="AP29" s="4">
        <f>IF(AND('T2 IC'!AP29&gt;0,ISNUMBER('T2 IC'!AP29)),ROUND(MAX($K29-'T2 IC'!AP29,0)*ROUND('T1 Injection'!AF29,0)*$L29/1000000,0),"")</f>
        <v>11471</v>
      </c>
      <c r="AQ29" s="4">
        <f>IF(AND('T2 IC'!AQ29&gt;0,ISNUMBER('T2 IC'!AQ29)),ROUND(MAX($K29-'T2 IC'!AQ29,0)*ROUND('T1 Injection'!AG29,0)*$L29/1000000,0),"")</f>
        <v>11597</v>
      </c>
      <c r="AR29" s="4">
        <f>IF(AND('T2 IC'!AR29&gt;0,ISNUMBER('T2 IC'!AR29)),ROUND(MAX($K29-'T2 IC'!AR29,0)*ROUND('T1 Injection'!AH29,0)*$L29/1000000,0),"")</f>
        <v>11597</v>
      </c>
      <c r="AS29" s="4">
        <f>IF(AND('T2 IC'!AS29&gt;0,ISNUMBER('T2 IC'!AS29)),ROUND(MAX($K29-'T2 IC'!AS29,0)*ROUND('T1 Injection'!AI29,0)*$L29/1000000,0),"")</f>
        <v>11345</v>
      </c>
      <c r="AT29" s="4">
        <f>IF(AND('T2 IC'!AT29&gt;0,ISNUMBER('T2 IC'!AT29)),ROUND(MAX($K29-'T2 IC'!AT29,0)*ROUND('T1 Injection'!AJ29,0)*$L29/1000000,0),"")</f>
        <v>11471</v>
      </c>
      <c r="AU29" s="4">
        <f>IF(AND('T2 IC'!AU29&gt;0,ISNUMBER('T2 IC'!AU29)),ROUND(MAX($K29-'T2 IC'!AU29,0)*ROUND('T1 Injection'!AK29,0)*$L29/1000000,0),"")</f>
        <v>11597</v>
      </c>
      <c r="AV29" s="4">
        <f>IF(AND('T2 IC'!AV29&gt;0,ISNUMBER('T2 IC'!AV29)),ROUND(MAX($K29-'T2 IC'!AV29,0)*ROUND('T1 Injection'!AL29,0)*$L29/1000000,0),"")</f>
        <v>11597</v>
      </c>
      <c r="AW29" s="4">
        <f>IF(AND('T2 IC'!AW29&gt;0,ISNUMBER('T2 IC'!AW29)),ROUND(MAX($K29-'T2 IC'!AW29,0)*ROUND('T1 Injection'!AM29,0)*$L29/1000000,0),"")</f>
        <v>11345</v>
      </c>
      <c r="AX29" s="4">
        <f>IF(AND('T2 IC'!AX29&gt;0,ISNUMBER('T2 IC'!AX29)),ROUND(MAX($K29-'T2 IC'!AX29,0)*ROUND('T1 Injection'!AN29,0)*$L29/1000000,0),"")</f>
        <v>11471</v>
      </c>
      <c r="AY29" s="4">
        <f>IF(AND('T2 IC'!AY29&gt;0,ISNUMBER('T2 IC'!AY29)),ROUND(MAX($K29-'T2 IC'!AY29,0)*ROUND('T1 Injection'!AO29,0)*$L29/1000000,0),"")</f>
        <v>11597</v>
      </c>
      <c r="BB29" s="4">
        <f t="shared" si="7"/>
        <v>0</v>
      </c>
      <c r="BC29" s="4">
        <f t="shared" si="6"/>
        <v>3125</v>
      </c>
      <c r="BD29" s="4">
        <f t="shared" si="6"/>
        <v>16616</v>
      </c>
      <c r="BE29" s="4">
        <f t="shared" si="6"/>
        <v>28248</v>
      </c>
      <c r="BF29" s="4">
        <f t="shared" si="6"/>
        <v>42371</v>
      </c>
      <c r="BG29" s="4">
        <f t="shared" si="6"/>
        <v>46010</v>
      </c>
      <c r="BH29" s="4">
        <f t="shared" si="6"/>
        <v>46010</v>
      </c>
    </row>
    <row r="30" spans="2:60" x14ac:dyDescent="0.35">
      <c r="B30" t="str">
        <f>'T1 Injection'!B30</f>
        <v>Limestone RNG Facility</v>
      </c>
      <c r="C30" s="13">
        <v>45658</v>
      </c>
      <c r="D30" s="13">
        <f t="shared" si="1"/>
        <v>45658</v>
      </c>
      <c r="E30" s="13"/>
      <c r="F30" s="13"/>
      <c r="G30" s="13">
        <v>46753</v>
      </c>
      <c r="H30" s="13">
        <f t="shared" si="2"/>
        <v>46753</v>
      </c>
      <c r="I30" s="13" t="str">
        <f t="shared" si="3"/>
        <v/>
      </c>
      <c r="J30" s="13" t="str">
        <f t="shared" si="5"/>
        <v/>
      </c>
      <c r="K30" s="54">
        <v>67.8</v>
      </c>
      <c r="L30" s="54">
        <v>38.39</v>
      </c>
      <c r="N30" s="4" t="str">
        <f>IF(AND('T2 IC'!N30&gt;0,ISNUMBER('T2 IC'!N30)),ROUND(MAX($K30-'T2 IC'!N30,0)*ROUND('T1 Injection'!D30,0)*$L30/1000000,0),"")</f>
        <v/>
      </c>
      <c r="O30" s="4" t="str">
        <f>IF(AND('T2 IC'!O30&gt;0,ISNUMBER('T2 IC'!O30)),ROUND(MAX($K30-'T2 IC'!O30,0)*ROUND('T1 Injection'!E30,0)*$L30/1000000,0),"")</f>
        <v/>
      </c>
      <c r="P30" s="4" t="str">
        <f>IF(AND('T2 IC'!P30&gt;0,ISNUMBER('T2 IC'!P30)),ROUND(MAX($K30-'T2 IC'!P30,0)*ROUND('T1 Injection'!F30,0)*$L30/1000000,0),"")</f>
        <v/>
      </c>
      <c r="Q30" s="4" t="str">
        <f>IF(AND('T2 IC'!Q30&gt;0,ISNUMBER('T2 IC'!Q30)),ROUND(MAX($K30-'T2 IC'!Q30,0)*ROUND('T1 Injection'!G30,0)*$L30/1000000,0),"")</f>
        <v/>
      </c>
      <c r="R30" s="4" t="str">
        <f>IF(AND('T2 IC'!R30&gt;0,ISNUMBER('T2 IC'!R30)),ROUND(MAX($K30-'T2 IC'!R30,0)*ROUND('T1 Injection'!H30,0)*$L30/1000000,0),"")</f>
        <v/>
      </c>
      <c r="S30" s="4" t="str">
        <f>IF(AND('T2 IC'!S30&gt;0,ISNUMBER('T2 IC'!S30)),ROUND(MAX($K30-'T2 IC'!S30,0)*ROUND('T1 Injection'!I30,0)*$L30/1000000,0),"")</f>
        <v/>
      </c>
      <c r="T30" s="4" t="str">
        <f>IF(AND('T2 IC'!T30&gt;0,ISNUMBER('T2 IC'!T30)),ROUND(MAX($K30-'T2 IC'!T30,0)*ROUND('T1 Injection'!J30,0)*$L30/1000000,0),"")</f>
        <v/>
      </c>
      <c r="U30" s="4" t="str">
        <f>IF(AND('T2 IC'!U30&gt;0,ISNUMBER('T2 IC'!U30)),ROUND(MAX($K30-'T2 IC'!U30,0)*ROUND('T1 Injection'!K30,0)*$L30/1000000,0),"")</f>
        <v/>
      </c>
      <c r="V30" s="4" t="str">
        <f>IF(AND('T2 IC'!V30&gt;0,ISNUMBER('T2 IC'!V30)),ROUND(MAX($K30-'T2 IC'!V30,0)*ROUND('T1 Injection'!L30,0)*$L30/1000000,0),"")</f>
        <v/>
      </c>
      <c r="W30" s="4" t="str">
        <f>IF(AND('T2 IC'!W30&gt;0,ISNUMBER('T2 IC'!W30)),ROUND(MAX($K30-'T2 IC'!W30,0)*ROUND('T1 Injection'!M30,0)*$L30/1000000,0),"")</f>
        <v/>
      </c>
      <c r="X30" s="4" t="str">
        <f>IF(AND('T2 IC'!X30&gt;0,ISNUMBER('T2 IC'!X30)),ROUND(MAX($K30-'T2 IC'!X30,0)*ROUND('T1 Injection'!N30,0)*$L30/1000000,0),"")</f>
        <v/>
      </c>
      <c r="Y30" s="4" t="str">
        <f>IF(AND('T2 IC'!Y30&gt;0,ISNUMBER('T2 IC'!Y30)),ROUND(MAX($K30-'T2 IC'!Y30,0)*ROUND('T1 Injection'!O30,0)*$L30/1000000,0),"")</f>
        <v/>
      </c>
      <c r="Z30" s="4" t="str">
        <f>IF(AND('T2 IC'!Z30&gt;0,ISNUMBER('T2 IC'!Z30)),ROUND(MAX($K30-'T2 IC'!Z30,0)*ROUND('T1 Injection'!P30,0)*$L30/1000000,0),"")</f>
        <v/>
      </c>
      <c r="AA30" s="4" t="str">
        <f>IF(AND('T2 IC'!AA30&gt;0,ISNUMBER('T2 IC'!AA30)),ROUND(MAX($K30-'T2 IC'!AA30,0)*ROUND('T1 Injection'!Q30,0)*$L30/1000000,0),"")</f>
        <v/>
      </c>
      <c r="AB30" s="4" t="str">
        <f>IF(AND('T2 IC'!AB30&gt;0,ISNUMBER('T2 IC'!AB30)),ROUND(MAX($K30-'T2 IC'!AB30,0)*ROUND('T1 Injection'!R30,0)*$L30/1000000,0),"")</f>
        <v/>
      </c>
      <c r="AC30" s="4" t="str">
        <f>IF(AND('T2 IC'!AC30&gt;0,ISNUMBER('T2 IC'!AC30)),ROUND(MAX($K30-'T2 IC'!AC30,0)*ROUND('T1 Injection'!S30,0)*$L30/1000000,0),"")</f>
        <v/>
      </c>
      <c r="AD30" s="4" t="str">
        <f>IF(AND('T2 IC'!AD30&gt;0,ISNUMBER('T2 IC'!AD30)),ROUND(MAX($K30-'T2 IC'!AD30,0)*ROUND('T1 Injection'!T30,0)*$L30/1000000,0),"")</f>
        <v/>
      </c>
      <c r="AE30" s="4" t="str">
        <f>IF(AND('T2 IC'!AE30&gt;0,ISNUMBER('T2 IC'!AE30)),ROUND(MAX($K30-'T2 IC'!AE30,0)*ROUND('T1 Injection'!U30,0)*$L30/1000000,0),"")</f>
        <v/>
      </c>
      <c r="AF30" s="4" t="str">
        <f>IF(AND('T2 IC'!AF30&gt;0,ISNUMBER('T2 IC'!AF30)),ROUND(MAX($K30-'T2 IC'!AF30,0)*ROUND('T1 Injection'!V30,0)*$L30/1000000,0),"")</f>
        <v/>
      </c>
      <c r="AG30" s="4" t="str">
        <f>IF(AND('T2 IC'!AG30&gt;0,ISNUMBER('T2 IC'!AG30)),ROUND(MAX($K30-'T2 IC'!AG30,0)*ROUND('T1 Injection'!W30,0)*$L30/1000000,0),"")</f>
        <v/>
      </c>
      <c r="AH30" s="4" t="str">
        <f>IF(AND('T2 IC'!AH30&gt;0,ISNUMBER('T2 IC'!AH30)),ROUND(MAX($K30-'T2 IC'!AH30,0)*ROUND('T1 Injection'!X30,0)*$L30/1000000,0),"")</f>
        <v/>
      </c>
      <c r="AI30" s="4" t="str">
        <f>IF(AND('T2 IC'!AI30&gt;0,ISNUMBER('T2 IC'!AI30)),ROUND(MAX($K30-'T2 IC'!AI30,0)*ROUND('T1 Injection'!Y30,0)*$L30/1000000,0),"")</f>
        <v/>
      </c>
      <c r="AJ30" s="4" t="str">
        <f>IF(AND('T2 IC'!AJ30&gt;0,ISNUMBER('T2 IC'!AJ30)),ROUND(MAX($K30-'T2 IC'!AJ30,0)*ROUND('T1 Injection'!Z30,0)*$L30/1000000,0),"")</f>
        <v/>
      </c>
      <c r="AK30" s="4">
        <f>IF(AND('T2 IC'!AK30&gt;0,ISNUMBER('T2 IC'!AK30)),ROUND(MAX($K30-'T2 IC'!AK30,0)*ROUND('T1 Injection'!AA30,0)*$L30/1000000,0),"")</f>
        <v>6069</v>
      </c>
      <c r="AL30" s="4">
        <f>IF(AND('T2 IC'!AL30&gt;0,ISNUMBER('T2 IC'!AL30)),ROUND(MAX($K30-'T2 IC'!AL30,0)*ROUND('T1 Injection'!AB30,0)*$L30/1000000,0),"")</f>
        <v>6069</v>
      </c>
      <c r="AM30" s="4">
        <f>IF(AND('T2 IC'!AM30&gt;0,ISNUMBER('T2 IC'!AM30)),ROUND(MAX($K30-'T2 IC'!AM30,0)*ROUND('T1 Injection'!AC30,0)*$L30/1000000,0),"")</f>
        <v>6136</v>
      </c>
      <c r="AN30" s="4">
        <f>IF(AND('T2 IC'!AN30&gt;0,ISNUMBER('T2 IC'!AN30)),ROUND(MAX($K30-'T2 IC'!AN30,0)*ROUND('T1 Injection'!AD30,0)*$L30/1000000,0),"")</f>
        <v>6451</v>
      </c>
      <c r="AO30" s="4">
        <f>IF(AND('T2 IC'!AO30&gt;0,ISNUMBER('T2 IC'!AO30)),ROUND(MAX($K30-'T2 IC'!AO30,0)*ROUND('T1 Injection'!AE30,0)*$L30/1000000,0),"")</f>
        <v>6310</v>
      </c>
      <c r="AP30" s="4">
        <f>IF(AND('T2 IC'!AP30&gt;0,ISNUMBER('T2 IC'!AP30)),ROUND(MAX($K30-'T2 IC'!AP30,0)*ROUND('T1 Injection'!AF30,0)*$L30/1000000,0),"")</f>
        <v>6381</v>
      </c>
      <c r="AQ30" s="4">
        <f>IF(AND('T2 IC'!AQ30&gt;0,ISNUMBER('T2 IC'!AQ30)),ROUND(MAX($K30-'T2 IC'!AQ30,0)*ROUND('T1 Injection'!AG30,0)*$L30/1000000,0),"")</f>
        <v>6451</v>
      </c>
      <c r="AR30" s="4">
        <f>IF(AND('T2 IC'!AR30&gt;0,ISNUMBER('T2 IC'!AR30)),ROUND(MAX($K30-'T2 IC'!AR30,0)*ROUND('T1 Injection'!AH30,0)*$L30/1000000,0),"")</f>
        <v>6451</v>
      </c>
      <c r="AS30" s="4">
        <f>IF(AND('T2 IC'!AS30&gt;0,ISNUMBER('T2 IC'!AS30)),ROUND(MAX($K30-'T2 IC'!AS30,0)*ROUND('T1 Injection'!AI30,0)*$L30/1000000,0),"")</f>
        <v>6310</v>
      </c>
      <c r="AT30" s="4">
        <f>IF(AND('T2 IC'!AT30&gt;0,ISNUMBER('T2 IC'!AT30)),ROUND(MAX($K30-'T2 IC'!AT30,0)*ROUND('T1 Injection'!AJ30,0)*$L30/1000000,0),"")</f>
        <v>6381</v>
      </c>
      <c r="AU30" s="4">
        <f>IF(AND('T2 IC'!AU30&gt;0,ISNUMBER('T2 IC'!AU30)),ROUND(MAX($K30-'T2 IC'!AU30,0)*ROUND('T1 Injection'!AK30,0)*$L30/1000000,0),"")</f>
        <v>6451</v>
      </c>
      <c r="AV30" s="4">
        <f>IF(AND('T2 IC'!AV30&gt;0,ISNUMBER('T2 IC'!AV30)),ROUND(MAX($K30-'T2 IC'!AV30,0)*ROUND('T1 Injection'!AL30,0)*$L30/1000000,0),"")</f>
        <v>6451</v>
      </c>
      <c r="AW30" s="4">
        <f>IF(AND('T2 IC'!AW30&gt;0,ISNUMBER('T2 IC'!AW30)),ROUND(MAX($K30-'T2 IC'!AW30,0)*ROUND('T1 Injection'!AM30,0)*$L30/1000000,0),"")</f>
        <v>6310</v>
      </c>
      <c r="AX30" s="4">
        <f>IF(AND('T2 IC'!AX30&gt;0,ISNUMBER('T2 IC'!AX30)),ROUND(MAX($K30-'T2 IC'!AX30,0)*ROUND('T1 Injection'!AN30,0)*$L30/1000000,0),"")</f>
        <v>6381</v>
      </c>
      <c r="AY30" s="4">
        <f>IF(AND('T2 IC'!AY30&gt;0,ISNUMBER('T2 IC'!AY30)),ROUND(MAX($K30-'T2 IC'!AY30,0)*ROUND('T1 Injection'!AO30,0)*$L30/1000000,0),"")</f>
        <v>6451</v>
      </c>
      <c r="BB30" s="4">
        <f t="shared" si="7"/>
        <v>0</v>
      </c>
      <c r="BC30" s="4">
        <f t="shared" si="6"/>
        <v>0</v>
      </c>
      <c r="BD30" s="4">
        <f t="shared" si="6"/>
        <v>0</v>
      </c>
      <c r="BE30" s="4">
        <f t="shared" si="6"/>
        <v>18274</v>
      </c>
      <c r="BF30" s="4">
        <f t="shared" si="6"/>
        <v>25593</v>
      </c>
      <c r="BG30" s="4">
        <f t="shared" si="6"/>
        <v>25593</v>
      </c>
      <c r="BH30" s="4">
        <f t="shared" si="6"/>
        <v>25593</v>
      </c>
    </row>
    <row r="31" spans="2:60" x14ac:dyDescent="0.35">
      <c r="B31" t="str">
        <f>'T1 Injection'!B31</f>
        <v>Lorain RNG Facility</v>
      </c>
      <c r="C31" s="13">
        <v>45658</v>
      </c>
      <c r="D31" s="13">
        <f t="shared" si="1"/>
        <v>45658</v>
      </c>
      <c r="E31" s="13"/>
      <c r="F31" s="13"/>
      <c r="G31" s="13">
        <v>46753</v>
      </c>
      <c r="H31" s="13">
        <f t="shared" si="2"/>
        <v>46753</v>
      </c>
      <c r="I31" s="13" t="str">
        <f t="shared" si="3"/>
        <v/>
      </c>
      <c r="J31" s="13" t="str">
        <f t="shared" si="5"/>
        <v/>
      </c>
      <c r="K31" s="54">
        <v>67.8</v>
      </c>
      <c r="L31" s="54">
        <v>38.39</v>
      </c>
      <c r="N31" s="4" t="str">
        <f>IF(AND('T2 IC'!N31&gt;0,ISNUMBER('T2 IC'!N31)),ROUND(MAX($K31-'T2 IC'!N31,0)*ROUND('T1 Injection'!D31,0)*$L31/1000000,0),"")</f>
        <v/>
      </c>
      <c r="O31" s="4" t="str">
        <f>IF(AND('T2 IC'!O31&gt;0,ISNUMBER('T2 IC'!O31)),ROUND(MAX($K31-'T2 IC'!O31,0)*ROUND('T1 Injection'!E31,0)*$L31/1000000,0),"")</f>
        <v/>
      </c>
      <c r="P31" s="4" t="str">
        <f>IF(AND('T2 IC'!P31&gt;0,ISNUMBER('T2 IC'!P31)),ROUND(MAX($K31-'T2 IC'!P31,0)*ROUND('T1 Injection'!F31,0)*$L31/1000000,0),"")</f>
        <v/>
      </c>
      <c r="Q31" s="4" t="str">
        <f>IF(AND('T2 IC'!Q31&gt;0,ISNUMBER('T2 IC'!Q31)),ROUND(MAX($K31-'T2 IC'!Q31,0)*ROUND('T1 Injection'!G31,0)*$L31/1000000,0),"")</f>
        <v/>
      </c>
      <c r="R31" s="4" t="str">
        <f>IF(AND('T2 IC'!R31&gt;0,ISNUMBER('T2 IC'!R31)),ROUND(MAX($K31-'T2 IC'!R31,0)*ROUND('T1 Injection'!H31,0)*$L31/1000000,0),"")</f>
        <v/>
      </c>
      <c r="S31" s="4" t="str">
        <f>IF(AND('T2 IC'!S31&gt;0,ISNUMBER('T2 IC'!S31)),ROUND(MAX($K31-'T2 IC'!S31,0)*ROUND('T1 Injection'!I31,0)*$L31/1000000,0),"")</f>
        <v/>
      </c>
      <c r="T31" s="4" t="str">
        <f>IF(AND('T2 IC'!T31&gt;0,ISNUMBER('T2 IC'!T31)),ROUND(MAX($K31-'T2 IC'!T31,0)*ROUND('T1 Injection'!J31,0)*$L31/1000000,0),"")</f>
        <v/>
      </c>
      <c r="U31" s="4" t="str">
        <f>IF(AND('T2 IC'!U31&gt;0,ISNUMBER('T2 IC'!U31)),ROUND(MAX($K31-'T2 IC'!U31,0)*ROUND('T1 Injection'!K31,0)*$L31/1000000,0),"")</f>
        <v/>
      </c>
      <c r="V31" s="4" t="str">
        <f>IF(AND('T2 IC'!V31&gt;0,ISNUMBER('T2 IC'!V31)),ROUND(MAX($K31-'T2 IC'!V31,0)*ROUND('T1 Injection'!L31,0)*$L31/1000000,0),"")</f>
        <v/>
      </c>
      <c r="W31" s="4" t="str">
        <f>IF(AND('T2 IC'!W31&gt;0,ISNUMBER('T2 IC'!W31)),ROUND(MAX($K31-'T2 IC'!W31,0)*ROUND('T1 Injection'!M31,0)*$L31/1000000,0),"")</f>
        <v/>
      </c>
      <c r="X31" s="4" t="str">
        <f>IF(AND('T2 IC'!X31&gt;0,ISNUMBER('T2 IC'!X31)),ROUND(MAX($K31-'T2 IC'!X31,0)*ROUND('T1 Injection'!N31,0)*$L31/1000000,0),"")</f>
        <v/>
      </c>
      <c r="Y31" s="4" t="str">
        <f>IF(AND('T2 IC'!Y31&gt;0,ISNUMBER('T2 IC'!Y31)),ROUND(MAX($K31-'T2 IC'!Y31,0)*ROUND('T1 Injection'!O31,0)*$L31/1000000,0),"")</f>
        <v/>
      </c>
      <c r="Z31" s="4" t="str">
        <f>IF(AND('T2 IC'!Z31&gt;0,ISNUMBER('T2 IC'!Z31)),ROUND(MAX($K31-'T2 IC'!Z31,0)*ROUND('T1 Injection'!P31,0)*$L31/1000000,0),"")</f>
        <v/>
      </c>
      <c r="AA31" s="4" t="str">
        <f>IF(AND('T2 IC'!AA31&gt;0,ISNUMBER('T2 IC'!AA31)),ROUND(MAX($K31-'T2 IC'!AA31,0)*ROUND('T1 Injection'!Q31,0)*$L31/1000000,0),"")</f>
        <v/>
      </c>
      <c r="AB31" s="4" t="str">
        <f>IF(AND('T2 IC'!AB31&gt;0,ISNUMBER('T2 IC'!AB31)),ROUND(MAX($K31-'T2 IC'!AB31,0)*ROUND('T1 Injection'!R31,0)*$L31/1000000,0),"")</f>
        <v/>
      </c>
      <c r="AC31" s="4" t="str">
        <f>IF(AND('T2 IC'!AC31&gt;0,ISNUMBER('T2 IC'!AC31)),ROUND(MAX($K31-'T2 IC'!AC31,0)*ROUND('T1 Injection'!S31,0)*$L31/1000000,0),"")</f>
        <v/>
      </c>
      <c r="AD31" s="4" t="str">
        <f>IF(AND('T2 IC'!AD31&gt;0,ISNUMBER('T2 IC'!AD31)),ROUND(MAX($K31-'T2 IC'!AD31,0)*ROUND('T1 Injection'!T31,0)*$L31/1000000,0),"")</f>
        <v/>
      </c>
      <c r="AE31" s="4" t="str">
        <f>IF(AND('T2 IC'!AE31&gt;0,ISNUMBER('T2 IC'!AE31)),ROUND(MAX($K31-'T2 IC'!AE31,0)*ROUND('T1 Injection'!U31,0)*$L31/1000000,0),"")</f>
        <v/>
      </c>
      <c r="AF31" s="4" t="str">
        <f>IF(AND('T2 IC'!AF31&gt;0,ISNUMBER('T2 IC'!AF31)),ROUND(MAX($K31-'T2 IC'!AF31,0)*ROUND('T1 Injection'!V31,0)*$L31/1000000,0),"")</f>
        <v/>
      </c>
      <c r="AG31" s="4" t="str">
        <f>IF(AND('T2 IC'!AG31&gt;0,ISNUMBER('T2 IC'!AG31)),ROUND(MAX($K31-'T2 IC'!AG31,0)*ROUND('T1 Injection'!W31,0)*$L31/1000000,0),"")</f>
        <v/>
      </c>
      <c r="AH31" s="4" t="str">
        <f>IF(AND('T2 IC'!AH31&gt;0,ISNUMBER('T2 IC'!AH31)),ROUND(MAX($K31-'T2 IC'!AH31,0)*ROUND('T1 Injection'!X31,0)*$L31/1000000,0),"")</f>
        <v/>
      </c>
      <c r="AI31" s="4" t="str">
        <f>IF(AND('T2 IC'!AI31&gt;0,ISNUMBER('T2 IC'!AI31)),ROUND(MAX($K31-'T2 IC'!AI31,0)*ROUND('T1 Injection'!Y31,0)*$L31/1000000,0),"")</f>
        <v/>
      </c>
      <c r="AJ31" s="4" t="str">
        <f>IF(AND('T2 IC'!AJ31&gt;0,ISNUMBER('T2 IC'!AJ31)),ROUND(MAX($K31-'T2 IC'!AJ31,0)*ROUND('T1 Injection'!Z31,0)*$L31/1000000,0),"")</f>
        <v/>
      </c>
      <c r="AK31" s="4">
        <f>IF(AND('T2 IC'!AK31&gt;0,ISNUMBER('T2 IC'!AK31)),ROUND(MAX($K31-'T2 IC'!AK31,0)*ROUND('T1 Injection'!AA31,0)*$L31/1000000,0),"")</f>
        <v>6069</v>
      </c>
      <c r="AL31" s="4">
        <f>IF(AND('T2 IC'!AL31&gt;0,ISNUMBER('T2 IC'!AL31)),ROUND(MAX($K31-'T2 IC'!AL31,0)*ROUND('T1 Injection'!AB31,0)*$L31/1000000,0),"")</f>
        <v>6069</v>
      </c>
      <c r="AM31" s="4">
        <f>IF(AND('T2 IC'!AM31&gt;0,ISNUMBER('T2 IC'!AM31)),ROUND(MAX($K31-'T2 IC'!AM31,0)*ROUND('T1 Injection'!AC31,0)*$L31/1000000,0),"")</f>
        <v>6136</v>
      </c>
      <c r="AN31" s="4">
        <f>IF(AND('T2 IC'!AN31&gt;0,ISNUMBER('T2 IC'!AN31)),ROUND(MAX($K31-'T2 IC'!AN31,0)*ROUND('T1 Injection'!AD31,0)*$L31/1000000,0),"")</f>
        <v>6451</v>
      </c>
      <c r="AO31" s="4">
        <f>IF(AND('T2 IC'!AO31&gt;0,ISNUMBER('T2 IC'!AO31)),ROUND(MAX($K31-'T2 IC'!AO31,0)*ROUND('T1 Injection'!AE31,0)*$L31/1000000,0),"")</f>
        <v>6310</v>
      </c>
      <c r="AP31" s="4">
        <f>IF(AND('T2 IC'!AP31&gt;0,ISNUMBER('T2 IC'!AP31)),ROUND(MAX($K31-'T2 IC'!AP31,0)*ROUND('T1 Injection'!AF31,0)*$L31/1000000,0),"")</f>
        <v>6381</v>
      </c>
      <c r="AQ31" s="4">
        <f>IF(AND('T2 IC'!AQ31&gt;0,ISNUMBER('T2 IC'!AQ31)),ROUND(MAX($K31-'T2 IC'!AQ31,0)*ROUND('T1 Injection'!AG31,0)*$L31/1000000,0),"")</f>
        <v>6451</v>
      </c>
      <c r="AR31" s="4">
        <f>IF(AND('T2 IC'!AR31&gt;0,ISNUMBER('T2 IC'!AR31)),ROUND(MAX($K31-'T2 IC'!AR31,0)*ROUND('T1 Injection'!AH31,0)*$L31/1000000,0),"")</f>
        <v>6451</v>
      </c>
      <c r="AS31" s="4">
        <f>IF(AND('T2 IC'!AS31&gt;0,ISNUMBER('T2 IC'!AS31)),ROUND(MAX($K31-'T2 IC'!AS31,0)*ROUND('T1 Injection'!AI31,0)*$L31/1000000,0),"")</f>
        <v>6310</v>
      </c>
      <c r="AT31" s="4">
        <f>IF(AND('T2 IC'!AT31&gt;0,ISNUMBER('T2 IC'!AT31)),ROUND(MAX($K31-'T2 IC'!AT31,0)*ROUND('T1 Injection'!AJ31,0)*$L31/1000000,0),"")</f>
        <v>6381</v>
      </c>
      <c r="AU31" s="4">
        <f>IF(AND('T2 IC'!AU31&gt;0,ISNUMBER('T2 IC'!AU31)),ROUND(MAX($K31-'T2 IC'!AU31,0)*ROUND('T1 Injection'!AK31,0)*$L31/1000000,0),"")</f>
        <v>6451</v>
      </c>
      <c r="AV31" s="4">
        <f>IF(AND('T2 IC'!AV31&gt;0,ISNUMBER('T2 IC'!AV31)),ROUND(MAX($K31-'T2 IC'!AV31,0)*ROUND('T1 Injection'!AL31,0)*$L31/1000000,0),"")</f>
        <v>6451</v>
      </c>
      <c r="AW31" s="4">
        <f>IF(AND('T2 IC'!AW31&gt;0,ISNUMBER('T2 IC'!AW31)),ROUND(MAX($K31-'T2 IC'!AW31,0)*ROUND('T1 Injection'!AM31,0)*$L31/1000000,0),"")</f>
        <v>6310</v>
      </c>
      <c r="AX31" s="4">
        <f>IF(AND('T2 IC'!AX31&gt;0,ISNUMBER('T2 IC'!AX31)),ROUND(MAX($K31-'T2 IC'!AX31,0)*ROUND('T1 Injection'!AN31,0)*$L31/1000000,0),"")</f>
        <v>6381</v>
      </c>
      <c r="AY31" s="4">
        <f>IF(AND('T2 IC'!AY31&gt;0,ISNUMBER('T2 IC'!AY31)),ROUND(MAX($K31-'T2 IC'!AY31,0)*ROUND('T1 Injection'!AO31,0)*$L31/1000000,0),"")</f>
        <v>6451</v>
      </c>
      <c r="BB31" s="4">
        <f t="shared" si="7"/>
        <v>0</v>
      </c>
      <c r="BC31" s="4">
        <f t="shared" si="6"/>
        <v>0</v>
      </c>
      <c r="BD31" s="4">
        <f t="shared" si="6"/>
        <v>0</v>
      </c>
      <c r="BE31" s="4">
        <f t="shared" si="6"/>
        <v>18274</v>
      </c>
      <c r="BF31" s="4">
        <f t="shared" si="6"/>
        <v>25593</v>
      </c>
      <c r="BG31" s="4">
        <f t="shared" si="6"/>
        <v>25593</v>
      </c>
      <c r="BH31" s="4">
        <f t="shared" si="6"/>
        <v>25593</v>
      </c>
    </row>
    <row r="32" spans="2:60" x14ac:dyDescent="0.35">
      <c r="B32" t="str">
        <f>'T1 Injection'!B32</f>
        <v>WM_Sainte-Sophie</v>
      </c>
      <c r="C32" s="13">
        <v>46023</v>
      </c>
      <c r="D32" s="13">
        <f t="shared" si="1"/>
        <v>46023</v>
      </c>
      <c r="E32" s="13">
        <v>46204</v>
      </c>
      <c r="F32" s="13">
        <v>47118</v>
      </c>
      <c r="G32" s="13">
        <v>47119</v>
      </c>
      <c r="H32" s="13">
        <f t="shared" si="2"/>
        <v>47119</v>
      </c>
      <c r="I32" s="13">
        <f t="shared" si="3"/>
        <v>46113</v>
      </c>
      <c r="J32" s="13">
        <f t="shared" si="5"/>
        <v>47027</v>
      </c>
      <c r="K32" s="54">
        <v>67.8</v>
      </c>
      <c r="L32" s="54">
        <v>38.39</v>
      </c>
      <c r="N32" s="4" t="str">
        <f>IF(AND('T2 IC'!N32&gt;0,ISNUMBER('T2 IC'!N32)),ROUND(MAX($K32-'T2 IC'!N32,0)*ROUND('T1 Injection'!D32,0)*$L32/1000000,0),"")</f>
        <v/>
      </c>
      <c r="O32" s="4" t="str">
        <f>IF(AND('T2 IC'!O32&gt;0,ISNUMBER('T2 IC'!O32)),ROUND(MAX($K32-'T2 IC'!O32,0)*ROUND('T1 Injection'!E32,0)*$L32/1000000,0),"")</f>
        <v/>
      </c>
      <c r="P32" s="4" t="str">
        <f>IF(AND('T2 IC'!P32&gt;0,ISNUMBER('T2 IC'!P32)),ROUND(MAX($K32-'T2 IC'!P32,0)*ROUND('T1 Injection'!F32,0)*$L32/1000000,0),"")</f>
        <v/>
      </c>
      <c r="Q32" s="4" t="str">
        <f>IF(AND('T2 IC'!Q32&gt;0,ISNUMBER('T2 IC'!Q32)),ROUND(MAX($K32-'T2 IC'!Q32,0)*ROUND('T1 Injection'!G32,0)*$L32/1000000,0),"")</f>
        <v/>
      </c>
      <c r="R32" s="4" t="str">
        <f>IF(AND('T2 IC'!R32&gt;0,ISNUMBER('T2 IC'!R32)),ROUND(MAX($K32-'T2 IC'!R32,0)*ROUND('T1 Injection'!H32,0)*$L32/1000000,0),"")</f>
        <v/>
      </c>
      <c r="S32" s="4" t="str">
        <f>IF(AND('T2 IC'!S32&gt;0,ISNUMBER('T2 IC'!S32)),ROUND(MAX($K32-'T2 IC'!S32,0)*ROUND('T1 Injection'!I32,0)*$L32/1000000,0),"")</f>
        <v/>
      </c>
      <c r="T32" s="4" t="str">
        <f>IF(AND('T2 IC'!T32&gt;0,ISNUMBER('T2 IC'!T32)),ROUND(MAX($K32-'T2 IC'!T32,0)*ROUND('T1 Injection'!J32,0)*$L32/1000000,0),"")</f>
        <v/>
      </c>
      <c r="U32" s="4" t="str">
        <f>IF(AND('T2 IC'!U32&gt;0,ISNUMBER('T2 IC'!U32)),ROUND(MAX($K32-'T2 IC'!U32,0)*ROUND('T1 Injection'!K32,0)*$L32/1000000,0),"")</f>
        <v/>
      </c>
      <c r="V32" s="4" t="str">
        <f>IF(AND('T2 IC'!V32&gt;0,ISNUMBER('T2 IC'!V32)),ROUND(MAX($K32-'T2 IC'!V32,0)*ROUND('T1 Injection'!L32,0)*$L32/1000000,0),"")</f>
        <v/>
      </c>
      <c r="W32" s="4" t="str">
        <f>IF(AND('T2 IC'!W32&gt;0,ISNUMBER('T2 IC'!W32)),ROUND(MAX($K32-'T2 IC'!W32,0)*ROUND('T1 Injection'!M32,0)*$L32/1000000,0),"")</f>
        <v/>
      </c>
      <c r="X32" s="4" t="str">
        <f>IF(AND('T2 IC'!X32&gt;0,ISNUMBER('T2 IC'!X32)),ROUND(MAX($K32-'T2 IC'!X32,0)*ROUND('T1 Injection'!N32,0)*$L32/1000000,0),"")</f>
        <v/>
      </c>
      <c r="Y32" s="4" t="str">
        <f>IF(AND('T2 IC'!Y32&gt;0,ISNUMBER('T2 IC'!Y32)),ROUND(MAX($K32-'T2 IC'!Y32,0)*ROUND('T1 Injection'!O32,0)*$L32/1000000,0),"")</f>
        <v/>
      </c>
      <c r="Z32" s="4" t="str">
        <f>IF(AND('T2 IC'!Z32&gt;0,ISNUMBER('T2 IC'!Z32)),ROUND(MAX($K32-'T2 IC'!Z32,0)*ROUND('T1 Injection'!P32,0)*$L32/1000000,0),"")</f>
        <v/>
      </c>
      <c r="AA32" s="4" t="str">
        <f>IF(AND('T2 IC'!AA32&gt;0,ISNUMBER('T2 IC'!AA32)),ROUND(MAX($K32-'T2 IC'!AA32,0)*ROUND('T1 Injection'!Q32,0)*$L32/1000000,0),"")</f>
        <v/>
      </c>
      <c r="AB32" s="4" t="str">
        <f>IF(AND('T2 IC'!AB32&gt;0,ISNUMBER('T2 IC'!AB32)),ROUND(MAX($K32-'T2 IC'!AB32,0)*ROUND('T1 Injection'!R32,0)*$L32/1000000,0),"")</f>
        <v/>
      </c>
      <c r="AC32" s="4" t="str">
        <f>IF(AND('T2 IC'!AC32&gt;0,ISNUMBER('T2 IC'!AC32)),ROUND(MAX($K32-'T2 IC'!AC32,0)*ROUND('T1 Injection'!S32,0)*$L32/1000000,0),"")</f>
        <v/>
      </c>
      <c r="AD32" s="4">
        <f>IF(AND('T2 IC'!AD32&gt;0,ISNUMBER('T2 IC'!AD32)),ROUND(MAX($K32-'T2 IC'!AD32,0)*ROUND('T1 Injection'!T32,0)*$L32/1000000,0),"")</f>
        <v>8200</v>
      </c>
      <c r="AE32" s="4">
        <f>IF(AND('T2 IC'!AE32&gt;0,ISNUMBER('T2 IC'!AE32)),ROUND(MAX($K32-'T2 IC'!AE32,0)*ROUND('T1 Injection'!U32,0)*$L32/1000000,0),"")</f>
        <v>8290</v>
      </c>
      <c r="AF32" s="4">
        <f>IF(AND('T2 IC'!AF32&gt;0,ISNUMBER('T2 IC'!AF32)),ROUND(MAX($K32-'T2 IC'!AF32,0)*ROUND('T1 Injection'!V32,0)*$L32/1000000,0),"")</f>
        <v>8477</v>
      </c>
      <c r="AG32" s="4">
        <f>IF(AND('T2 IC'!AG32&gt;0,ISNUMBER('T2 IC'!AG32)),ROUND(MAX($K32-'T2 IC'!AG32,0)*ROUND('T1 Injection'!W32,0)*$L32/1000000,0),"")</f>
        <v>8293</v>
      </c>
      <c r="AH32" s="4">
        <f>IF(AND('T2 IC'!AH32&gt;0,ISNUMBER('T2 IC'!AH32)),ROUND(MAX($K32-'T2 IC'!AH32,0)*ROUND('T1 Injection'!X32,0)*$L32/1000000,0),"")</f>
        <v>8385</v>
      </c>
      <c r="AI32" s="4">
        <f>IF(AND('T2 IC'!AI32&gt;0,ISNUMBER('T2 IC'!AI32)),ROUND(MAX($K32-'T2 IC'!AI32,0)*ROUND('T1 Injection'!Y32,0)*$L32/1000000,0),"")</f>
        <v>8477</v>
      </c>
      <c r="AJ32" s="4">
        <f>IF(AND('T2 IC'!AJ32&gt;0,ISNUMBER('T2 IC'!AJ32)),ROUND(MAX($K32-'T2 IC'!AJ32,0)*ROUND('T1 Injection'!Z32,0)*$L32/1000000,0),"")</f>
        <v>18840</v>
      </c>
      <c r="AK32" s="4">
        <f>IF(AND('T2 IC'!AK32&gt;0,ISNUMBER('T2 IC'!AK32)),ROUND(MAX($K32-'T2 IC'!AK32,0)*ROUND('T1 Injection'!AA32,0)*$L32/1000000,0),"")</f>
        <v>18635</v>
      </c>
      <c r="AL32" s="4">
        <f>IF(AND('T2 IC'!AL32&gt;0,ISNUMBER('T2 IC'!AL32)),ROUND(MAX($K32-'T2 IC'!AL32,0)*ROUND('T1 Injection'!AB32,0)*$L32/1000000,0),"")</f>
        <v>18635</v>
      </c>
      <c r="AM32" s="4">
        <f>IF(AND('T2 IC'!AM32&gt;0,ISNUMBER('T2 IC'!AM32)),ROUND(MAX($K32-'T2 IC'!AM32,0)*ROUND('T1 Injection'!AC32,0)*$L32/1000000,0),"")</f>
        <v>18840</v>
      </c>
      <c r="AN32" s="4">
        <f>IF(AND('T2 IC'!AN32&gt;0,ISNUMBER('T2 IC'!AN32)),ROUND(MAX($K32-'T2 IC'!AN32,0)*ROUND('T1 Injection'!AD32,0)*$L32/1000000,0),"")</f>
        <v>19241</v>
      </c>
      <c r="AO32" s="4">
        <f>IF(AND('T2 IC'!AO32&gt;0,ISNUMBER('T2 IC'!AO32)),ROUND(MAX($K32-'T2 IC'!AO32,0)*ROUND('T1 Injection'!AE32,0)*$L32/1000000,0),"")</f>
        <v>27430</v>
      </c>
      <c r="AP32" s="4">
        <f>IF(AND('T2 IC'!AP32&gt;0,ISNUMBER('T2 IC'!AP32)),ROUND(MAX($K32-'T2 IC'!AP32,0)*ROUND('T1 Injection'!AF32,0)*$L32/1000000,0),"")</f>
        <v>27735</v>
      </c>
      <c r="AQ32" s="4">
        <f>IF(AND('T2 IC'!AQ32&gt;0,ISNUMBER('T2 IC'!AQ32)),ROUND(MAX($K32-'T2 IC'!AQ32,0)*ROUND('T1 Injection'!AG32,0)*$L32/1000000,0),"")</f>
        <v>28040</v>
      </c>
      <c r="AR32" s="4">
        <f>IF(AND('T2 IC'!AR32&gt;0,ISNUMBER('T2 IC'!AR32)),ROUND(MAX($K32-'T2 IC'!AR32,0)*ROUND('T1 Injection'!AH32,0)*$L32/1000000,0),"")</f>
        <v>28040</v>
      </c>
      <c r="AS32" s="4">
        <f>IF(AND('T2 IC'!AS32&gt;0,ISNUMBER('T2 IC'!AS32)),ROUND(MAX($K32-'T2 IC'!AS32,0)*ROUND('T1 Injection'!AI32,0)*$L32/1000000,0),"")</f>
        <v>27430</v>
      </c>
      <c r="AT32" s="4">
        <f>IF(AND('T2 IC'!AT32&gt;0,ISNUMBER('T2 IC'!AT32)),ROUND(MAX($K32-'T2 IC'!AT32,0)*ROUND('T1 Injection'!AJ32,0)*$L32/1000000,0),"")</f>
        <v>27735</v>
      </c>
      <c r="AU32" s="4">
        <f>IF(AND('T2 IC'!AU32&gt;0,ISNUMBER('T2 IC'!AU32)),ROUND(MAX($K32-'T2 IC'!AU32,0)*ROUND('T1 Injection'!AK32,0)*$L32/1000000,0),"")</f>
        <v>28040</v>
      </c>
      <c r="AV32" s="4">
        <f>IF(AND('T2 IC'!AV32&gt;0,ISNUMBER('T2 IC'!AV32)),ROUND(MAX($K32-'T2 IC'!AV32,0)*ROUND('T1 Injection'!AL32,0)*$L32/1000000,0),"")</f>
        <v>28040</v>
      </c>
      <c r="AW32" s="4">
        <f>IF(AND('T2 IC'!AW32&gt;0,ISNUMBER('T2 IC'!AW32)),ROUND(MAX($K32-'T2 IC'!AW32,0)*ROUND('T1 Injection'!AM32,0)*$L32/1000000,0),"")</f>
        <v>27430</v>
      </c>
      <c r="AX32" s="4">
        <f>IF(AND('T2 IC'!AX32&gt;0,ISNUMBER('T2 IC'!AX32)),ROUND(MAX($K32-'T2 IC'!AX32,0)*ROUND('T1 Injection'!AN32,0)*$L32/1000000,0),"")</f>
        <v>27735</v>
      </c>
      <c r="AY32" s="4">
        <f>IF(AND('T2 IC'!AY32&gt;0,ISNUMBER('T2 IC'!AY32)),ROUND(MAX($K32-'T2 IC'!AY32,0)*ROUND('T1 Injection'!AO32,0)*$L32/1000000,0),"")</f>
        <v>28040</v>
      </c>
      <c r="BB32" s="4">
        <f t="shared" si="7"/>
        <v>0</v>
      </c>
      <c r="BC32" s="4">
        <f t="shared" si="7"/>
        <v>16490</v>
      </c>
      <c r="BD32" s="4">
        <f t="shared" si="7"/>
        <v>33632</v>
      </c>
      <c r="BE32" s="4">
        <f t="shared" si="7"/>
        <v>74950</v>
      </c>
      <c r="BF32" s="4">
        <f t="shared" si="7"/>
        <v>102446</v>
      </c>
      <c r="BG32" s="4">
        <f t="shared" si="7"/>
        <v>111245</v>
      </c>
      <c r="BH32" s="4">
        <f t="shared" si="7"/>
        <v>111245</v>
      </c>
    </row>
    <row r="33" spans="2:60" x14ac:dyDescent="0.35">
      <c r="B33" t="str">
        <f>'T1 Injection'!B33</f>
        <v>BerQ_Owensboro</v>
      </c>
      <c r="C33" s="13">
        <v>45961</v>
      </c>
      <c r="D33" s="13">
        <f t="shared" si="1"/>
        <v>45931</v>
      </c>
      <c r="E33" s="13">
        <v>45991</v>
      </c>
      <c r="F33" s="13">
        <v>46752</v>
      </c>
      <c r="G33" s="13">
        <v>47057</v>
      </c>
      <c r="H33" s="13">
        <f t="shared" si="2"/>
        <v>47027</v>
      </c>
      <c r="I33" s="13">
        <f t="shared" si="3"/>
        <v>45839</v>
      </c>
      <c r="J33" s="13">
        <f t="shared" si="5"/>
        <v>46661</v>
      </c>
      <c r="K33" s="54">
        <v>67.8</v>
      </c>
      <c r="L33" s="54">
        <v>38.39</v>
      </c>
      <c r="N33" s="4" t="str">
        <f>IF(AND('T2 IC'!N33&gt;0,ISNUMBER('T2 IC'!N33)),ROUND(MAX($K33-'T2 IC'!N33,0)*ROUND('T1 Injection'!D33,0)*$L33/1000000,0),"")</f>
        <v/>
      </c>
      <c r="O33" s="4" t="str">
        <f>IF(AND('T2 IC'!O33&gt;0,ISNUMBER('T2 IC'!O33)),ROUND(MAX($K33-'T2 IC'!O33,0)*ROUND('T1 Injection'!E33,0)*$L33/1000000,0),"")</f>
        <v/>
      </c>
      <c r="P33" s="4" t="str">
        <f>IF(AND('T2 IC'!P33&gt;0,ISNUMBER('T2 IC'!P33)),ROUND(MAX($K33-'T2 IC'!P33,0)*ROUND('T1 Injection'!F33,0)*$L33/1000000,0),"")</f>
        <v/>
      </c>
      <c r="Q33" s="4" t="str">
        <f>IF(AND('T2 IC'!Q33&gt;0,ISNUMBER('T2 IC'!Q33)),ROUND(MAX($K33-'T2 IC'!Q33,0)*ROUND('T1 Injection'!G33,0)*$L33/1000000,0),"")</f>
        <v/>
      </c>
      <c r="R33" s="4" t="str">
        <f>IF(AND('T2 IC'!R33&gt;0,ISNUMBER('T2 IC'!R33)),ROUND(MAX($K33-'T2 IC'!R33,0)*ROUND('T1 Injection'!H33,0)*$L33/1000000,0),"")</f>
        <v/>
      </c>
      <c r="S33" s="4" t="str">
        <f>IF(AND('T2 IC'!S33&gt;0,ISNUMBER('T2 IC'!S33)),ROUND(MAX($K33-'T2 IC'!S33,0)*ROUND('T1 Injection'!I33,0)*$L33/1000000,0),"")</f>
        <v/>
      </c>
      <c r="T33" s="4" t="str">
        <f>IF(AND('T2 IC'!T33&gt;0,ISNUMBER('T2 IC'!T33)),ROUND(MAX($K33-'T2 IC'!T33,0)*ROUND('T1 Injection'!J33,0)*$L33/1000000,0),"")</f>
        <v/>
      </c>
      <c r="U33" s="4" t="str">
        <f>IF(AND('T2 IC'!U33&gt;0,ISNUMBER('T2 IC'!U33)),ROUND(MAX($K33-'T2 IC'!U33,0)*ROUND('T1 Injection'!K33,0)*$L33/1000000,0),"")</f>
        <v/>
      </c>
      <c r="V33" s="4" t="str">
        <f>IF(AND('T2 IC'!V33&gt;0,ISNUMBER('T2 IC'!V33)),ROUND(MAX($K33-'T2 IC'!V33,0)*ROUND('T1 Injection'!L33,0)*$L33/1000000,0),"")</f>
        <v/>
      </c>
      <c r="W33" s="4" t="str">
        <f>IF(AND('T2 IC'!W33&gt;0,ISNUMBER('T2 IC'!W33)),ROUND(MAX($K33-'T2 IC'!W33,0)*ROUND('T1 Injection'!M33,0)*$L33/1000000,0),"")</f>
        <v/>
      </c>
      <c r="X33" s="4" t="str">
        <f>IF(AND('T2 IC'!X33&gt;0,ISNUMBER('T2 IC'!X33)),ROUND(MAX($K33-'T2 IC'!X33,0)*ROUND('T1 Injection'!N33,0)*$L33/1000000,0),"")</f>
        <v/>
      </c>
      <c r="Y33" s="4" t="str">
        <f>IF(AND('T2 IC'!Y33&gt;0,ISNUMBER('T2 IC'!Y33)),ROUND(MAX($K33-'T2 IC'!Y33,0)*ROUND('T1 Injection'!O33,0)*$L33/1000000,0),"")</f>
        <v/>
      </c>
      <c r="Z33" s="4" t="str">
        <f>IF(AND('T2 IC'!Z33&gt;0,ISNUMBER('T2 IC'!Z33)),ROUND(MAX($K33-'T2 IC'!Z33,0)*ROUND('T1 Injection'!P33,0)*$L33/1000000,0),"")</f>
        <v/>
      </c>
      <c r="AA33" s="4" t="str">
        <f>IF(AND('T2 IC'!AA33&gt;0,ISNUMBER('T2 IC'!AA33)),ROUND(MAX($K33-'T2 IC'!AA33,0)*ROUND('T1 Injection'!Q33,0)*$L33/1000000,0),"")</f>
        <v/>
      </c>
      <c r="AB33" s="4">
        <f>IF(AND('T2 IC'!AB33&gt;0,ISNUMBER('T2 IC'!AB33)),ROUND(MAX($K33-'T2 IC'!AB33,0)*ROUND('T1 Injection'!R33,0)*$L33/1000000,0),"")</f>
        <v>2075</v>
      </c>
      <c r="AC33" s="4">
        <f>IF(AND('T2 IC'!AC33&gt;0,ISNUMBER('T2 IC'!AC33)),ROUND(MAX($K33-'T2 IC'!AC33,0)*ROUND('T1 Injection'!S33,0)*$L33/1000000,0),"")</f>
        <v>2030</v>
      </c>
      <c r="AD33" s="4">
        <f>IF(AND('T2 IC'!AD33&gt;0,ISNUMBER('T2 IC'!AD33)),ROUND(MAX($K33-'T2 IC'!AD33,0)*ROUND('T1 Injection'!T33,0)*$L33/1000000,0),"")</f>
        <v>2052</v>
      </c>
      <c r="AE33" s="4">
        <f>IF(AND('T2 IC'!AE33&gt;0,ISNUMBER('T2 IC'!AE33)),ROUND(MAX($K33-'T2 IC'!AE33,0)*ROUND('T1 Injection'!U33,0)*$L33/1000000,0),"")</f>
        <v>2075</v>
      </c>
      <c r="AF33" s="4">
        <f>IF(AND('T2 IC'!AF33&gt;0,ISNUMBER('T2 IC'!AF33)),ROUND(MAX($K33-'T2 IC'!AF33,0)*ROUND('T1 Injection'!V33,0)*$L33/1000000,0),"")</f>
        <v>2816</v>
      </c>
      <c r="AG33" s="4">
        <f>IF(AND('T2 IC'!AG33&gt;0,ISNUMBER('T2 IC'!AG33)),ROUND(MAX($K33-'T2 IC'!AG33,0)*ROUND('T1 Injection'!W33,0)*$L33/1000000,0),"")</f>
        <v>2755</v>
      </c>
      <c r="AH33" s="4">
        <f>IF(AND('T2 IC'!AH33&gt;0,ISNUMBER('T2 IC'!AH33)),ROUND(MAX($K33-'T2 IC'!AH33,0)*ROUND('T1 Injection'!X33,0)*$L33/1000000,0),"")</f>
        <v>2785</v>
      </c>
      <c r="AI33" s="4">
        <f>IF(AND('T2 IC'!AI33&gt;0,ISNUMBER('T2 IC'!AI33)),ROUND(MAX($K33-'T2 IC'!AI33,0)*ROUND('T1 Injection'!Y33,0)*$L33/1000000,0),"")</f>
        <v>2816</v>
      </c>
      <c r="AJ33" s="4">
        <f>IF(AND('T2 IC'!AJ33&gt;0,ISNUMBER('T2 IC'!AJ33)),ROUND(MAX($K33-'T2 IC'!AJ33,0)*ROUND('T1 Injection'!Z33,0)*$L33/1000000,0),"")</f>
        <v>2975</v>
      </c>
      <c r="AK33" s="4" t="str">
        <f>IF(AND('T2 IC'!AK33&gt;0,ISNUMBER('T2 IC'!AK33)),ROUND(MAX($K33-'T2 IC'!AK33,0)*ROUND('T1 Injection'!AA33,0)*$L33/1000000,0),"")</f>
        <v/>
      </c>
      <c r="AL33" s="4" t="str">
        <f>IF(AND('T2 IC'!AL33&gt;0,ISNUMBER('T2 IC'!AL33)),ROUND(MAX($K33-'T2 IC'!AL33,0)*ROUND('T1 Injection'!AB33,0)*$L33/1000000,0),"")</f>
        <v/>
      </c>
      <c r="AM33" s="4" t="str">
        <f>IF(AND('T2 IC'!AM33&gt;0,ISNUMBER('T2 IC'!AM33)),ROUND(MAX($K33-'T2 IC'!AM33,0)*ROUND('T1 Injection'!AC33,0)*$L33/1000000,0),"")</f>
        <v/>
      </c>
      <c r="AN33" s="4">
        <f>IF(AND('T2 IC'!AN33&gt;0,ISNUMBER('T2 IC'!AN33)),ROUND(MAX($K33-'T2 IC'!AN33,0)*ROUND('T1 Injection'!AD33,0)*$L33/1000000,0),"")</f>
        <v>2614</v>
      </c>
      <c r="AO33" s="4">
        <f>IF(AND('T2 IC'!AO33&gt;0,ISNUMBER('T2 IC'!AO33)),ROUND(MAX($K33-'T2 IC'!AO33,0)*ROUND('T1 Injection'!AE33,0)*$L33/1000000,0),"")</f>
        <v>2558</v>
      </c>
      <c r="AP33" s="4">
        <f>IF(AND('T2 IC'!AP33&gt;0,ISNUMBER('T2 IC'!AP33)),ROUND(MAX($K33-'T2 IC'!AP33,0)*ROUND('T1 Injection'!AF33,0)*$L33/1000000,0),"")</f>
        <v>2586</v>
      </c>
      <c r="AQ33" s="4">
        <f>IF(AND('T2 IC'!AQ33&gt;0,ISNUMBER('T2 IC'!AQ33)),ROUND(MAX($K33-'T2 IC'!AQ33,0)*ROUND('T1 Injection'!AG33,0)*$L33/1000000,0),"")</f>
        <v>2614</v>
      </c>
      <c r="AR33" s="4">
        <f>IF(AND('T2 IC'!AR33&gt;0,ISNUMBER('T2 IC'!AR33)),ROUND(MAX($K33-'T2 IC'!AR33,0)*ROUND('T1 Injection'!AH33,0)*$L33/1000000,0),"")</f>
        <v>2614</v>
      </c>
      <c r="AS33" s="4">
        <f>IF(AND('T2 IC'!AS33&gt;0,ISNUMBER('T2 IC'!AS33)),ROUND(MAX($K33-'T2 IC'!AS33,0)*ROUND('T1 Injection'!AI33,0)*$L33/1000000,0),"")</f>
        <v>2558</v>
      </c>
      <c r="AT33" s="4">
        <f>IF(AND('T2 IC'!AT33&gt;0,ISNUMBER('T2 IC'!AT33)),ROUND(MAX($K33-'T2 IC'!AT33,0)*ROUND('T1 Injection'!AJ33,0)*$L33/1000000,0),"")</f>
        <v>2586</v>
      </c>
      <c r="AU33" s="4">
        <f>IF(AND('T2 IC'!AU33&gt;0,ISNUMBER('T2 IC'!AU33)),ROUND(MAX($K33-'T2 IC'!AU33,0)*ROUND('T1 Injection'!AK33,0)*$L33/1000000,0),"")</f>
        <v>2614</v>
      </c>
      <c r="AV33" s="4">
        <f>IF(AND('T2 IC'!AV33&gt;0,ISNUMBER('T2 IC'!AV33)),ROUND(MAX($K33-'T2 IC'!AV33,0)*ROUND('T1 Injection'!AL33,0)*$L33/1000000,0),"")</f>
        <v>2614</v>
      </c>
      <c r="AW33" s="4">
        <f>IF(AND('T2 IC'!AW33&gt;0,ISNUMBER('T2 IC'!AW33)),ROUND(MAX($K33-'T2 IC'!AW33,0)*ROUND('T1 Injection'!AM33,0)*$L33/1000000,0),"")</f>
        <v>2558</v>
      </c>
      <c r="AX33" s="4">
        <f>IF(AND('T2 IC'!AX33&gt;0,ISNUMBER('T2 IC'!AX33)),ROUND(MAX($K33-'T2 IC'!AX33,0)*ROUND('T1 Injection'!AN33,0)*$L33/1000000,0),"")</f>
        <v>2586</v>
      </c>
      <c r="AY33" s="4">
        <f>IF(AND('T2 IC'!AY33&gt;0,ISNUMBER('T2 IC'!AY33)),ROUND(MAX($K33-'T2 IC'!AY33,0)*ROUND('T1 Injection'!AO33,0)*$L33/1000000,0),"")</f>
        <v>2614</v>
      </c>
      <c r="BB33" s="4">
        <f t="shared" si="7"/>
        <v>0</v>
      </c>
      <c r="BC33" s="4">
        <f t="shared" si="7"/>
        <v>8232</v>
      </c>
      <c r="BD33" s="4">
        <f t="shared" si="7"/>
        <v>11172</v>
      </c>
      <c r="BE33" s="4">
        <f t="shared" si="7"/>
        <v>2975</v>
      </c>
      <c r="BF33" s="4">
        <f t="shared" si="7"/>
        <v>10372</v>
      </c>
      <c r="BG33" s="4">
        <f t="shared" si="7"/>
        <v>10372</v>
      </c>
      <c r="BH33" s="4">
        <f t="shared" si="7"/>
        <v>10372</v>
      </c>
    </row>
    <row r="34" spans="2:60" x14ac:dyDescent="0.35">
      <c r="B34" t="str">
        <f>'T1 Injection'!B34</f>
        <v>Viridi_Marathon</v>
      </c>
      <c r="C34" s="13">
        <v>45961</v>
      </c>
      <c r="D34" s="13">
        <f t="shared" si="1"/>
        <v>45931</v>
      </c>
      <c r="E34" s="13">
        <v>46142</v>
      </c>
      <c r="F34" s="13">
        <v>47118</v>
      </c>
      <c r="G34" s="13">
        <v>47057</v>
      </c>
      <c r="H34" s="13">
        <f t="shared" si="2"/>
        <v>47027</v>
      </c>
      <c r="I34" s="13">
        <f t="shared" si="3"/>
        <v>46023</v>
      </c>
      <c r="J34" s="13">
        <f t="shared" si="5"/>
        <v>47027</v>
      </c>
      <c r="K34" s="54">
        <v>67.8</v>
      </c>
      <c r="L34" s="54">
        <v>38.39</v>
      </c>
      <c r="N34" s="4" t="str">
        <f>IF(AND('T2 IC'!N34&gt;0,ISNUMBER('T2 IC'!N34)),ROUND(MAX($K34-'T2 IC'!N34,0)*ROUND('T1 Injection'!D34,0)*$L34/1000000,0),"")</f>
        <v/>
      </c>
      <c r="O34" s="4" t="str">
        <f>IF(AND('T2 IC'!O34&gt;0,ISNUMBER('T2 IC'!O34)),ROUND(MAX($K34-'T2 IC'!O34,0)*ROUND('T1 Injection'!E34,0)*$L34/1000000,0),"")</f>
        <v/>
      </c>
      <c r="P34" s="4" t="str">
        <f>IF(AND('T2 IC'!P34&gt;0,ISNUMBER('T2 IC'!P34)),ROUND(MAX($K34-'T2 IC'!P34,0)*ROUND('T1 Injection'!F34,0)*$L34/1000000,0),"")</f>
        <v/>
      </c>
      <c r="Q34" s="4" t="str">
        <f>IF(AND('T2 IC'!Q34&gt;0,ISNUMBER('T2 IC'!Q34)),ROUND(MAX($K34-'T2 IC'!Q34,0)*ROUND('T1 Injection'!G34,0)*$L34/1000000,0),"")</f>
        <v/>
      </c>
      <c r="R34" s="4" t="str">
        <f>IF(AND('T2 IC'!R34&gt;0,ISNUMBER('T2 IC'!R34)),ROUND(MAX($K34-'T2 IC'!R34,0)*ROUND('T1 Injection'!H34,0)*$L34/1000000,0),"")</f>
        <v/>
      </c>
      <c r="S34" s="4" t="str">
        <f>IF(AND('T2 IC'!S34&gt;0,ISNUMBER('T2 IC'!S34)),ROUND(MAX($K34-'T2 IC'!S34,0)*ROUND('T1 Injection'!I34,0)*$L34/1000000,0),"")</f>
        <v/>
      </c>
      <c r="T34" s="4" t="str">
        <f>IF(AND('T2 IC'!T34&gt;0,ISNUMBER('T2 IC'!T34)),ROUND(MAX($K34-'T2 IC'!T34,0)*ROUND('T1 Injection'!J34,0)*$L34/1000000,0),"")</f>
        <v/>
      </c>
      <c r="U34" s="4" t="str">
        <f>IF(AND('T2 IC'!U34&gt;0,ISNUMBER('T2 IC'!U34)),ROUND(MAX($K34-'T2 IC'!U34,0)*ROUND('T1 Injection'!K34,0)*$L34/1000000,0),"")</f>
        <v/>
      </c>
      <c r="V34" s="4" t="str">
        <f>IF(AND('T2 IC'!V34&gt;0,ISNUMBER('T2 IC'!V34)),ROUND(MAX($K34-'T2 IC'!V34,0)*ROUND('T1 Injection'!L34,0)*$L34/1000000,0),"")</f>
        <v/>
      </c>
      <c r="W34" s="4" t="str">
        <f>IF(AND('T2 IC'!W34&gt;0,ISNUMBER('T2 IC'!W34)),ROUND(MAX($K34-'T2 IC'!W34,0)*ROUND('T1 Injection'!M34,0)*$L34/1000000,0),"")</f>
        <v/>
      </c>
      <c r="X34" s="4" t="str">
        <f>IF(AND('T2 IC'!X34&gt;0,ISNUMBER('T2 IC'!X34)),ROUND(MAX($K34-'T2 IC'!X34,0)*ROUND('T1 Injection'!N34,0)*$L34/1000000,0),"")</f>
        <v/>
      </c>
      <c r="Y34" s="4" t="str">
        <f>IF(AND('T2 IC'!Y34&gt;0,ISNUMBER('T2 IC'!Y34)),ROUND(MAX($K34-'T2 IC'!Y34,0)*ROUND('T1 Injection'!O34,0)*$L34/1000000,0),"")</f>
        <v/>
      </c>
      <c r="Z34" s="4" t="str">
        <f>IF(AND('T2 IC'!Z34&gt;0,ISNUMBER('T2 IC'!Z34)),ROUND(MAX($K34-'T2 IC'!Z34,0)*ROUND('T1 Injection'!P34,0)*$L34/1000000,0),"")</f>
        <v/>
      </c>
      <c r="AA34" s="4" t="str">
        <f>IF(AND('T2 IC'!AA34&gt;0,ISNUMBER('T2 IC'!AA34)),ROUND(MAX($K34-'T2 IC'!AA34,0)*ROUND('T1 Injection'!Q34,0)*$L34/1000000,0),"")</f>
        <v/>
      </c>
      <c r="AB34" s="4" t="str">
        <f>IF(AND('T2 IC'!AB34&gt;0,ISNUMBER('T2 IC'!AB34)),ROUND(MAX($K34-'T2 IC'!AB34,0)*ROUND('T1 Injection'!R34,0)*$L34/1000000,0),"")</f>
        <v/>
      </c>
      <c r="AC34" s="4">
        <f>IF(AND('T2 IC'!AC34&gt;0,ISNUMBER('T2 IC'!AC34)),ROUND(MAX($K34-'T2 IC'!AC34,0)*ROUND('T1 Injection'!S34,0)*$L34/1000000,0),"")</f>
        <v>2090</v>
      </c>
      <c r="AD34" s="4">
        <f>IF(AND('T2 IC'!AD34&gt;0,ISNUMBER('T2 IC'!AD34)),ROUND(MAX($K34-'T2 IC'!AD34,0)*ROUND('T1 Injection'!T34,0)*$L34/1000000,0),"")</f>
        <v>2113</v>
      </c>
      <c r="AE34" s="4">
        <f>IF(AND('T2 IC'!AE34&gt;0,ISNUMBER('T2 IC'!AE34)),ROUND(MAX($K34-'T2 IC'!AE34,0)*ROUND('T1 Injection'!U34,0)*$L34/1000000,0),"")</f>
        <v>2136</v>
      </c>
      <c r="AF34" s="4">
        <f>IF(AND('T2 IC'!AF34&gt;0,ISNUMBER('T2 IC'!AF34)),ROUND(MAX($K34-'T2 IC'!AF34,0)*ROUND('T1 Injection'!V34,0)*$L34/1000000,0),"")</f>
        <v>1815</v>
      </c>
      <c r="AG34" s="4">
        <f>IF(AND('T2 IC'!AG34&gt;0,ISNUMBER('T2 IC'!AG34)),ROUND(MAX($K34-'T2 IC'!AG34,0)*ROUND('T1 Injection'!W34,0)*$L34/1000000,0),"")</f>
        <v>1775</v>
      </c>
      <c r="AH34" s="4">
        <f>IF(AND('T2 IC'!AH34&gt;0,ISNUMBER('T2 IC'!AH34)),ROUND(MAX($K34-'T2 IC'!AH34,0)*ROUND('T1 Injection'!X34,0)*$L34/1000000,0),"")</f>
        <v>1795</v>
      </c>
      <c r="AI34" s="4">
        <f>IF(AND('T2 IC'!AI34&gt;0,ISNUMBER('T2 IC'!AI34)),ROUND(MAX($K34-'T2 IC'!AI34,0)*ROUND('T1 Injection'!Y34,0)*$L34/1000000,0),"")</f>
        <v>1815</v>
      </c>
      <c r="AJ34" s="4">
        <f>IF(AND('T2 IC'!AJ34&gt;0,ISNUMBER('T2 IC'!AJ34)),ROUND(MAX($K34-'T2 IC'!AJ34,0)*ROUND('T1 Injection'!Z34,0)*$L34/1000000,0),"")</f>
        <v>1810</v>
      </c>
      <c r="AK34" s="4">
        <f>IF(AND('T2 IC'!AK34&gt;0,ISNUMBER('T2 IC'!AK34)),ROUND(MAX($K34-'T2 IC'!AK34,0)*ROUND('T1 Injection'!AA34,0)*$L34/1000000,0),"")</f>
        <v>1790</v>
      </c>
      <c r="AL34" s="4">
        <f>IF(AND('T2 IC'!AL34&gt;0,ISNUMBER('T2 IC'!AL34)),ROUND(MAX($K34-'T2 IC'!AL34,0)*ROUND('T1 Injection'!AB34,0)*$L34/1000000,0),"")</f>
        <v>1790</v>
      </c>
      <c r="AM34" s="4">
        <f>IF(AND('T2 IC'!AM34&gt;0,ISNUMBER('T2 IC'!AM34)),ROUND(MAX($K34-'T2 IC'!AM34,0)*ROUND('T1 Injection'!AC34,0)*$L34/1000000,0),"")</f>
        <v>1810</v>
      </c>
      <c r="AN34" s="4">
        <f>IF(AND('T2 IC'!AN34&gt;0,ISNUMBER('T2 IC'!AN34)),ROUND(MAX($K34-'T2 IC'!AN34,0)*ROUND('T1 Injection'!AD34,0)*$L34/1000000,0),"")</f>
        <v>1815</v>
      </c>
      <c r="AO34" s="4">
        <f>IF(AND('T2 IC'!AO34&gt;0,ISNUMBER('T2 IC'!AO34)),ROUND(MAX($K34-'T2 IC'!AO34,0)*ROUND('T1 Injection'!AE34,0)*$L34/1000000,0),"")</f>
        <v>1505</v>
      </c>
      <c r="AP34" s="4">
        <f>IF(AND('T2 IC'!AP34&gt;0,ISNUMBER('T2 IC'!AP34)),ROUND(MAX($K34-'T2 IC'!AP34,0)*ROUND('T1 Injection'!AF34,0)*$L34/1000000,0),"")</f>
        <v>1522</v>
      </c>
      <c r="AQ34" s="4">
        <f>IF(AND('T2 IC'!AQ34&gt;0,ISNUMBER('T2 IC'!AQ34)),ROUND(MAX($K34-'T2 IC'!AQ34,0)*ROUND('T1 Injection'!AG34,0)*$L34/1000000,0),"")</f>
        <v>1538</v>
      </c>
      <c r="AR34" s="4">
        <f>IF(AND('T2 IC'!AR34&gt;0,ISNUMBER('T2 IC'!AR34)),ROUND(MAX($K34-'T2 IC'!AR34,0)*ROUND('T1 Injection'!AH34,0)*$L34/1000000,0),"")</f>
        <v>1538</v>
      </c>
      <c r="AS34" s="4">
        <f>IF(AND('T2 IC'!AS34&gt;0,ISNUMBER('T2 IC'!AS34)),ROUND(MAX($K34-'T2 IC'!AS34,0)*ROUND('T1 Injection'!AI34,0)*$L34/1000000,0),"")</f>
        <v>1505</v>
      </c>
      <c r="AT34" s="4">
        <f>IF(AND('T2 IC'!AT34&gt;0,ISNUMBER('T2 IC'!AT34)),ROUND(MAX($K34-'T2 IC'!AT34,0)*ROUND('T1 Injection'!AJ34,0)*$L34/1000000,0),"")</f>
        <v>1522</v>
      </c>
      <c r="AU34" s="4">
        <f>IF(AND('T2 IC'!AU34&gt;0,ISNUMBER('T2 IC'!AU34)),ROUND(MAX($K34-'T2 IC'!AU34,0)*ROUND('T1 Injection'!AK34,0)*$L34/1000000,0),"")</f>
        <v>1538</v>
      </c>
      <c r="AV34" s="4">
        <f>IF(AND('T2 IC'!AV34&gt;0,ISNUMBER('T2 IC'!AV34)),ROUND(MAX($K34-'T2 IC'!AV34,0)*ROUND('T1 Injection'!AL34,0)*$L34/1000000,0),"")</f>
        <v>1538</v>
      </c>
      <c r="AW34" s="4">
        <f>IF(AND('T2 IC'!AW34&gt;0,ISNUMBER('T2 IC'!AW34)),ROUND(MAX($K34-'T2 IC'!AW34,0)*ROUND('T1 Injection'!AM34,0)*$L34/1000000,0),"")</f>
        <v>1505</v>
      </c>
      <c r="AX34" s="4">
        <f>IF(AND('T2 IC'!AX34&gt;0,ISNUMBER('T2 IC'!AX34)),ROUND(MAX($K34-'T2 IC'!AX34,0)*ROUND('T1 Injection'!AN34,0)*$L34/1000000,0),"")</f>
        <v>1522</v>
      </c>
      <c r="AY34" s="4">
        <f>IF(AND('T2 IC'!AY34&gt;0,ISNUMBER('T2 IC'!AY34)),ROUND(MAX($K34-'T2 IC'!AY34,0)*ROUND('T1 Injection'!AO34,0)*$L34/1000000,0),"")</f>
        <v>1538</v>
      </c>
      <c r="BB34" s="4">
        <f t="shared" si="7"/>
        <v>0</v>
      </c>
      <c r="BC34" s="4">
        <f t="shared" si="7"/>
        <v>6339</v>
      </c>
      <c r="BD34" s="4">
        <f t="shared" si="7"/>
        <v>7200</v>
      </c>
      <c r="BE34" s="4">
        <f t="shared" si="7"/>
        <v>7200</v>
      </c>
      <c r="BF34" s="4">
        <f t="shared" si="7"/>
        <v>6380</v>
      </c>
      <c r="BG34" s="4">
        <f t="shared" si="7"/>
        <v>6103</v>
      </c>
      <c r="BH34" s="4">
        <f t="shared" si="7"/>
        <v>6103</v>
      </c>
    </row>
    <row r="35" spans="2:60" x14ac:dyDescent="0.35">
      <c r="B35" t="str">
        <f>'T1 Injection'!B35</f>
        <v>Viridi_Brunswick</v>
      </c>
      <c r="C35" s="13">
        <v>45961</v>
      </c>
      <c r="D35" s="13">
        <f t="shared" si="1"/>
        <v>45931</v>
      </c>
      <c r="E35" s="13">
        <v>46142</v>
      </c>
      <c r="F35" s="13">
        <v>47118</v>
      </c>
      <c r="G35" s="13">
        <v>47057</v>
      </c>
      <c r="H35" s="13">
        <f t="shared" si="2"/>
        <v>47027</v>
      </c>
      <c r="I35" s="13">
        <f t="shared" si="3"/>
        <v>46023</v>
      </c>
      <c r="J35" s="13">
        <f t="shared" si="5"/>
        <v>47027</v>
      </c>
      <c r="K35" s="54">
        <v>67.8</v>
      </c>
      <c r="L35" s="54">
        <v>38.39</v>
      </c>
      <c r="N35" s="4" t="str">
        <f>IF(AND('T2 IC'!N35&gt;0,ISNUMBER('T2 IC'!N35)),ROUND(MAX($K35-'T2 IC'!N35,0)*ROUND('T1 Injection'!D35,0)*$L35/1000000,0),"")</f>
        <v/>
      </c>
      <c r="O35" s="4" t="str">
        <f>IF(AND('T2 IC'!O35&gt;0,ISNUMBER('T2 IC'!O35)),ROUND(MAX($K35-'T2 IC'!O35,0)*ROUND('T1 Injection'!E35,0)*$L35/1000000,0),"")</f>
        <v/>
      </c>
      <c r="P35" s="4" t="str">
        <f>IF(AND('T2 IC'!P35&gt;0,ISNUMBER('T2 IC'!P35)),ROUND(MAX($K35-'T2 IC'!P35,0)*ROUND('T1 Injection'!F35,0)*$L35/1000000,0),"")</f>
        <v/>
      </c>
      <c r="Q35" s="4" t="str">
        <f>IF(AND('T2 IC'!Q35&gt;0,ISNUMBER('T2 IC'!Q35)),ROUND(MAX($K35-'T2 IC'!Q35,0)*ROUND('T1 Injection'!G35,0)*$L35/1000000,0),"")</f>
        <v/>
      </c>
      <c r="R35" s="4" t="str">
        <f>IF(AND('T2 IC'!R35&gt;0,ISNUMBER('T2 IC'!R35)),ROUND(MAX($K35-'T2 IC'!R35,0)*ROUND('T1 Injection'!H35,0)*$L35/1000000,0),"")</f>
        <v/>
      </c>
      <c r="S35" s="4" t="str">
        <f>IF(AND('T2 IC'!S35&gt;0,ISNUMBER('T2 IC'!S35)),ROUND(MAX($K35-'T2 IC'!S35,0)*ROUND('T1 Injection'!I35,0)*$L35/1000000,0),"")</f>
        <v/>
      </c>
      <c r="T35" s="4" t="str">
        <f>IF(AND('T2 IC'!T35&gt;0,ISNUMBER('T2 IC'!T35)),ROUND(MAX($K35-'T2 IC'!T35,0)*ROUND('T1 Injection'!J35,0)*$L35/1000000,0),"")</f>
        <v/>
      </c>
      <c r="U35" s="4" t="str">
        <f>IF(AND('T2 IC'!U35&gt;0,ISNUMBER('T2 IC'!U35)),ROUND(MAX($K35-'T2 IC'!U35,0)*ROUND('T1 Injection'!K35,0)*$L35/1000000,0),"")</f>
        <v/>
      </c>
      <c r="V35" s="4" t="str">
        <f>IF(AND('T2 IC'!V35&gt;0,ISNUMBER('T2 IC'!V35)),ROUND(MAX($K35-'T2 IC'!V35,0)*ROUND('T1 Injection'!L35,0)*$L35/1000000,0),"")</f>
        <v/>
      </c>
      <c r="W35" s="4" t="str">
        <f>IF(AND('T2 IC'!W35&gt;0,ISNUMBER('T2 IC'!W35)),ROUND(MAX($K35-'T2 IC'!W35,0)*ROUND('T1 Injection'!M35,0)*$L35/1000000,0),"")</f>
        <v/>
      </c>
      <c r="X35" s="4" t="str">
        <f>IF(AND('T2 IC'!X35&gt;0,ISNUMBER('T2 IC'!X35)),ROUND(MAX($K35-'T2 IC'!X35,0)*ROUND('T1 Injection'!N35,0)*$L35/1000000,0),"")</f>
        <v/>
      </c>
      <c r="Y35" s="4" t="str">
        <f>IF(AND('T2 IC'!Y35&gt;0,ISNUMBER('T2 IC'!Y35)),ROUND(MAX($K35-'T2 IC'!Y35,0)*ROUND('T1 Injection'!O35,0)*$L35/1000000,0),"")</f>
        <v/>
      </c>
      <c r="Z35" s="4" t="str">
        <f>IF(AND('T2 IC'!Z35&gt;0,ISNUMBER('T2 IC'!Z35)),ROUND(MAX($K35-'T2 IC'!Z35,0)*ROUND('T1 Injection'!P35,0)*$L35/1000000,0),"")</f>
        <v/>
      </c>
      <c r="AA35" s="4" t="str">
        <f>IF(AND('T2 IC'!AA35&gt;0,ISNUMBER('T2 IC'!AA35)),ROUND(MAX($K35-'T2 IC'!AA35,0)*ROUND('T1 Injection'!Q35,0)*$L35/1000000,0),"")</f>
        <v/>
      </c>
      <c r="AB35" s="4" t="str">
        <f>IF(AND('T2 IC'!AB35&gt;0,ISNUMBER('T2 IC'!AB35)),ROUND(MAX($K35-'T2 IC'!AB35,0)*ROUND('T1 Injection'!R35,0)*$L35/1000000,0),"")</f>
        <v/>
      </c>
      <c r="AC35" s="4">
        <f>IF(AND('T2 IC'!AC35&gt;0,ISNUMBER('T2 IC'!AC35)),ROUND(MAX($K35-'T2 IC'!AC35,0)*ROUND('T1 Injection'!S35,0)*$L35/1000000,0),"")</f>
        <v>2090</v>
      </c>
      <c r="AD35" s="4">
        <f>IF(AND('T2 IC'!AD35&gt;0,ISNUMBER('T2 IC'!AD35)),ROUND(MAX($K35-'T2 IC'!AD35,0)*ROUND('T1 Injection'!T35,0)*$L35/1000000,0),"")</f>
        <v>2113</v>
      </c>
      <c r="AE35" s="4">
        <f>IF(AND('T2 IC'!AE35&gt;0,ISNUMBER('T2 IC'!AE35)),ROUND(MAX($K35-'T2 IC'!AE35,0)*ROUND('T1 Injection'!U35,0)*$L35/1000000,0),"")</f>
        <v>2136</v>
      </c>
      <c r="AF35" s="4">
        <f>IF(AND('T2 IC'!AF35&gt;0,ISNUMBER('T2 IC'!AF35)),ROUND(MAX($K35-'T2 IC'!AF35,0)*ROUND('T1 Injection'!V35,0)*$L35/1000000,0),"")</f>
        <v>1815</v>
      </c>
      <c r="AG35" s="4">
        <f>IF(AND('T2 IC'!AG35&gt;0,ISNUMBER('T2 IC'!AG35)),ROUND(MAX($K35-'T2 IC'!AG35,0)*ROUND('T1 Injection'!W35,0)*$L35/1000000,0),"")</f>
        <v>1775</v>
      </c>
      <c r="AH35" s="4">
        <f>IF(AND('T2 IC'!AH35&gt;0,ISNUMBER('T2 IC'!AH35)),ROUND(MAX($K35-'T2 IC'!AH35,0)*ROUND('T1 Injection'!X35,0)*$L35/1000000,0),"")</f>
        <v>1795</v>
      </c>
      <c r="AI35" s="4">
        <f>IF(AND('T2 IC'!AI35&gt;0,ISNUMBER('T2 IC'!AI35)),ROUND(MAX($K35-'T2 IC'!AI35,0)*ROUND('T1 Injection'!Y35,0)*$L35/1000000,0),"")</f>
        <v>1815</v>
      </c>
      <c r="AJ35" s="4">
        <f>IF(AND('T2 IC'!AJ35&gt;0,ISNUMBER('T2 IC'!AJ35)),ROUND(MAX($K35-'T2 IC'!AJ35,0)*ROUND('T1 Injection'!Z35,0)*$L35/1000000,0),"")</f>
        <v>1810</v>
      </c>
      <c r="AK35" s="4">
        <f>IF(AND('T2 IC'!AK35&gt;0,ISNUMBER('T2 IC'!AK35)),ROUND(MAX($K35-'T2 IC'!AK35,0)*ROUND('T1 Injection'!AA35,0)*$L35/1000000,0),"")</f>
        <v>1790</v>
      </c>
      <c r="AL35" s="4">
        <f>IF(AND('T2 IC'!AL35&gt;0,ISNUMBER('T2 IC'!AL35)),ROUND(MAX($K35-'T2 IC'!AL35,0)*ROUND('T1 Injection'!AB35,0)*$L35/1000000,0),"")</f>
        <v>1790</v>
      </c>
      <c r="AM35" s="4">
        <f>IF(AND('T2 IC'!AM35&gt;0,ISNUMBER('T2 IC'!AM35)),ROUND(MAX($K35-'T2 IC'!AM35,0)*ROUND('T1 Injection'!AC35,0)*$L35/1000000,0),"")</f>
        <v>1810</v>
      </c>
      <c r="AN35" s="4">
        <f>IF(AND('T2 IC'!AN35&gt;0,ISNUMBER('T2 IC'!AN35)),ROUND(MAX($K35-'T2 IC'!AN35,0)*ROUND('T1 Injection'!AD35,0)*$L35/1000000,0),"")</f>
        <v>1815</v>
      </c>
      <c r="AO35" s="4">
        <f>IF(AND('T2 IC'!AO35&gt;0,ISNUMBER('T2 IC'!AO35)),ROUND(MAX($K35-'T2 IC'!AO35,0)*ROUND('T1 Injection'!AE35,0)*$L35/1000000,0),"")</f>
        <v>1505</v>
      </c>
      <c r="AP35" s="4">
        <f>IF(AND('T2 IC'!AP35&gt;0,ISNUMBER('T2 IC'!AP35)),ROUND(MAX($K35-'T2 IC'!AP35,0)*ROUND('T1 Injection'!AF35,0)*$L35/1000000,0),"")</f>
        <v>1522</v>
      </c>
      <c r="AQ35" s="4">
        <f>IF(AND('T2 IC'!AQ35&gt;0,ISNUMBER('T2 IC'!AQ35)),ROUND(MAX($K35-'T2 IC'!AQ35,0)*ROUND('T1 Injection'!AG35,0)*$L35/1000000,0),"")</f>
        <v>1538</v>
      </c>
      <c r="AR35" s="4">
        <f>IF(AND('T2 IC'!AR35&gt;0,ISNUMBER('T2 IC'!AR35)),ROUND(MAX($K35-'T2 IC'!AR35,0)*ROUND('T1 Injection'!AH35,0)*$L35/1000000,0),"")</f>
        <v>1538</v>
      </c>
      <c r="AS35" s="4">
        <f>IF(AND('T2 IC'!AS35&gt;0,ISNUMBER('T2 IC'!AS35)),ROUND(MAX($K35-'T2 IC'!AS35,0)*ROUND('T1 Injection'!AI35,0)*$L35/1000000,0),"")</f>
        <v>1505</v>
      </c>
      <c r="AT35" s="4">
        <f>IF(AND('T2 IC'!AT35&gt;0,ISNUMBER('T2 IC'!AT35)),ROUND(MAX($K35-'T2 IC'!AT35,0)*ROUND('T1 Injection'!AJ35,0)*$L35/1000000,0),"")</f>
        <v>1522</v>
      </c>
      <c r="AU35" s="4">
        <f>IF(AND('T2 IC'!AU35&gt;0,ISNUMBER('T2 IC'!AU35)),ROUND(MAX($K35-'T2 IC'!AU35,0)*ROUND('T1 Injection'!AK35,0)*$L35/1000000,0),"")</f>
        <v>1538</v>
      </c>
      <c r="AV35" s="4">
        <f>IF(AND('T2 IC'!AV35&gt;0,ISNUMBER('T2 IC'!AV35)),ROUND(MAX($K35-'T2 IC'!AV35,0)*ROUND('T1 Injection'!AL35,0)*$L35/1000000,0),"")</f>
        <v>1538</v>
      </c>
      <c r="AW35" s="4">
        <f>IF(AND('T2 IC'!AW35&gt;0,ISNUMBER('T2 IC'!AW35)),ROUND(MAX($K35-'T2 IC'!AW35,0)*ROUND('T1 Injection'!AM35,0)*$L35/1000000,0),"")</f>
        <v>1505</v>
      </c>
      <c r="AX35" s="4">
        <f>IF(AND('T2 IC'!AX35&gt;0,ISNUMBER('T2 IC'!AX35)),ROUND(MAX($K35-'T2 IC'!AX35,0)*ROUND('T1 Injection'!AN35,0)*$L35/1000000,0),"")</f>
        <v>1522</v>
      </c>
      <c r="AY35" s="4">
        <f>IF(AND('T2 IC'!AY35&gt;0,ISNUMBER('T2 IC'!AY35)),ROUND(MAX($K35-'T2 IC'!AY35,0)*ROUND('T1 Injection'!AO35,0)*$L35/1000000,0),"")</f>
        <v>1538</v>
      </c>
      <c r="BB35" s="4">
        <f t="shared" si="7"/>
        <v>0</v>
      </c>
      <c r="BC35" s="4">
        <f t="shared" si="7"/>
        <v>6339</v>
      </c>
      <c r="BD35" s="4">
        <f t="shared" si="7"/>
        <v>7200</v>
      </c>
      <c r="BE35" s="4">
        <f t="shared" si="7"/>
        <v>7200</v>
      </c>
      <c r="BF35" s="4">
        <f t="shared" si="7"/>
        <v>6380</v>
      </c>
      <c r="BG35" s="4">
        <f t="shared" si="7"/>
        <v>6103</v>
      </c>
      <c r="BH35" s="4">
        <f t="shared" si="7"/>
        <v>6103</v>
      </c>
    </row>
    <row r="36" spans="2:60" x14ac:dyDescent="0.35">
      <c r="B36" t="str">
        <f>'T1 Injection'!B36</f>
        <v>Viridi_Rudarpa North Country</v>
      </c>
      <c r="C36" s="13">
        <v>45961</v>
      </c>
      <c r="D36" s="13">
        <f t="shared" si="1"/>
        <v>45931</v>
      </c>
      <c r="E36" s="13">
        <v>46142</v>
      </c>
      <c r="F36" s="13">
        <v>47118</v>
      </c>
      <c r="G36" s="13">
        <v>47057</v>
      </c>
      <c r="H36" s="13">
        <f t="shared" si="2"/>
        <v>47027</v>
      </c>
      <c r="I36" s="13">
        <f t="shared" si="3"/>
        <v>46023</v>
      </c>
      <c r="J36" s="13">
        <f t="shared" si="5"/>
        <v>47027</v>
      </c>
      <c r="K36" s="54">
        <v>67.8</v>
      </c>
      <c r="L36" s="54">
        <v>38.39</v>
      </c>
      <c r="N36" s="4" t="str">
        <f>IF(AND('T2 IC'!N36&gt;0,ISNUMBER('T2 IC'!N36)),ROUND(MAX($K36-'T2 IC'!N36,0)*ROUND('T1 Injection'!D36,0)*$L36/1000000,0),"")</f>
        <v/>
      </c>
      <c r="O36" s="4" t="str">
        <f>IF(AND('T2 IC'!O36&gt;0,ISNUMBER('T2 IC'!O36)),ROUND(MAX($K36-'T2 IC'!O36,0)*ROUND('T1 Injection'!E36,0)*$L36/1000000,0),"")</f>
        <v/>
      </c>
      <c r="P36" s="4" t="str">
        <f>IF(AND('T2 IC'!P36&gt;0,ISNUMBER('T2 IC'!P36)),ROUND(MAX($K36-'T2 IC'!P36,0)*ROUND('T1 Injection'!F36,0)*$L36/1000000,0),"")</f>
        <v/>
      </c>
      <c r="Q36" s="4" t="str">
        <f>IF(AND('T2 IC'!Q36&gt;0,ISNUMBER('T2 IC'!Q36)),ROUND(MAX($K36-'T2 IC'!Q36,0)*ROUND('T1 Injection'!G36,0)*$L36/1000000,0),"")</f>
        <v/>
      </c>
      <c r="R36" s="4" t="str">
        <f>IF(AND('T2 IC'!R36&gt;0,ISNUMBER('T2 IC'!R36)),ROUND(MAX($K36-'T2 IC'!R36,0)*ROUND('T1 Injection'!H36,0)*$L36/1000000,0),"")</f>
        <v/>
      </c>
      <c r="S36" s="4" t="str">
        <f>IF(AND('T2 IC'!S36&gt;0,ISNUMBER('T2 IC'!S36)),ROUND(MAX($K36-'T2 IC'!S36,0)*ROUND('T1 Injection'!I36,0)*$L36/1000000,0),"")</f>
        <v/>
      </c>
      <c r="T36" s="4" t="str">
        <f>IF(AND('T2 IC'!T36&gt;0,ISNUMBER('T2 IC'!T36)),ROUND(MAX($K36-'T2 IC'!T36,0)*ROUND('T1 Injection'!J36,0)*$L36/1000000,0),"")</f>
        <v/>
      </c>
      <c r="U36" s="4" t="str">
        <f>IF(AND('T2 IC'!U36&gt;0,ISNUMBER('T2 IC'!U36)),ROUND(MAX($K36-'T2 IC'!U36,0)*ROUND('T1 Injection'!K36,0)*$L36/1000000,0),"")</f>
        <v/>
      </c>
      <c r="V36" s="4" t="str">
        <f>IF(AND('T2 IC'!V36&gt;0,ISNUMBER('T2 IC'!V36)),ROUND(MAX($K36-'T2 IC'!V36,0)*ROUND('T1 Injection'!L36,0)*$L36/1000000,0),"")</f>
        <v/>
      </c>
      <c r="W36" s="4" t="str">
        <f>IF(AND('T2 IC'!W36&gt;0,ISNUMBER('T2 IC'!W36)),ROUND(MAX($K36-'T2 IC'!W36,0)*ROUND('T1 Injection'!M36,0)*$L36/1000000,0),"")</f>
        <v/>
      </c>
      <c r="X36" s="4" t="str">
        <f>IF(AND('T2 IC'!X36&gt;0,ISNUMBER('T2 IC'!X36)),ROUND(MAX($K36-'T2 IC'!X36,0)*ROUND('T1 Injection'!N36,0)*$L36/1000000,0),"")</f>
        <v/>
      </c>
      <c r="Y36" s="4" t="str">
        <f>IF(AND('T2 IC'!Y36&gt;0,ISNUMBER('T2 IC'!Y36)),ROUND(MAX($K36-'T2 IC'!Y36,0)*ROUND('T1 Injection'!O36,0)*$L36/1000000,0),"")</f>
        <v/>
      </c>
      <c r="Z36" s="4" t="str">
        <f>IF(AND('T2 IC'!Z36&gt;0,ISNUMBER('T2 IC'!Z36)),ROUND(MAX($K36-'T2 IC'!Z36,0)*ROUND('T1 Injection'!P36,0)*$L36/1000000,0),"")</f>
        <v/>
      </c>
      <c r="AA36" s="4" t="str">
        <f>IF(AND('T2 IC'!AA36&gt;0,ISNUMBER('T2 IC'!AA36)),ROUND(MAX($K36-'T2 IC'!AA36,0)*ROUND('T1 Injection'!Q36,0)*$L36/1000000,0),"")</f>
        <v/>
      </c>
      <c r="AB36" s="4" t="str">
        <f>IF(AND('T2 IC'!AB36&gt;0,ISNUMBER('T2 IC'!AB36)),ROUND(MAX($K36-'T2 IC'!AB36,0)*ROUND('T1 Injection'!R36,0)*$L36/1000000,0),"")</f>
        <v/>
      </c>
      <c r="AC36" s="4">
        <f>IF(AND('T2 IC'!AC36&gt;0,ISNUMBER('T2 IC'!AC36)),ROUND(MAX($K36-'T2 IC'!AC36,0)*ROUND('T1 Injection'!S36,0)*$L36/1000000,0),"")</f>
        <v>2090</v>
      </c>
      <c r="AD36" s="4">
        <f>IF(AND('T2 IC'!AD36&gt;0,ISNUMBER('T2 IC'!AD36)),ROUND(MAX($K36-'T2 IC'!AD36,0)*ROUND('T1 Injection'!T36,0)*$L36/1000000,0),"")</f>
        <v>2113</v>
      </c>
      <c r="AE36" s="4">
        <f>IF(AND('T2 IC'!AE36&gt;0,ISNUMBER('T2 IC'!AE36)),ROUND(MAX($K36-'T2 IC'!AE36,0)*ROUND('T1 Injection'!U36,0)*$L36/1000000,0),"")</f>
        <v>2136</v>
      </c>
      <c r="AF36" s="4">
        <f>IF(AND('T2 IC'!AF36&gt;0,ISNUMBER('T2 IC'!AF36)),ROUND(MAX($K36-'T2 IC'!AF36,0)*ROUND('T1 Injection'!V36,0)*$L36/1000000,0),"")</f>
        <v>1815</v>
      </c>
      <c r="AG36" s="4">
        <f>IF(AND('T2 IC'!AG36&gt;0,ISNUMBER('T2 IC'!AG36)),ROUND(MAX($K36-'T2 IC'!AG36,0)*ROUND('T1 Injection'!W36,0)*$L36/1000000,0),"")</f>
        <v>1775</v>
      </c>
      <c r="AH36" s="4">
        <f>IF(AND('T2 IC'!AH36&gt;0,ISNUMBER('T2 IC'!AH36)),ROUND(MAX($K36-'T2 IC'!AH36,0)*ROUND('T1 Injection'!X36,0)*$L36/1000000,0),"")</f>
        <v>1795</v>
      </c>
      <c r="AI36" s="4">
        <f>IF(AND('T2 IC'!AI36&gt;0,ISNUMBER('T2 IC'!AI36)),ROUND(MAX($K36-'T2 IC'!AI36,0)*ROUND('T1 Injection'!Y36,0)*$L36/1000000,0),"")</f>
        <v>1815</v>
      </c>
      <c r="AJ36" s="4">
        <f>IF(AND('T2 IC'!AJ36&gt;0,ISNUMBER('T2 IC'!AJ36)),ROUND(MAX($K36-'T2 IC'!AJ36,0)*ROUND('T1 Injection'!Z36,0)*$L36/1000000,0),"")</f>
        <v>1810</v>
      </c>
      <c r="AK36" s="4">
        <f>IF(AND('T2 IC'!AK36&gt;0,ISNUMBER('T2 IC'!AK36)),ROUND(MAX($K36-'T2 IC'!AK36,0)*ROUND('T1 Injection'!AA36,0)*$L36/1000000,0),"")</f>
        <v>1790</v>
      </c>
      <c r="AL36" s="4">
        <f>IF(AND('T2 IC'!AL36&gt;0,ISNUMBER('T2 IC'!AL36)),ROUND(MAX($K36-'T2 IC'!AL36,0)*ROUND('T1 Injection'!AB36,0)*$L36/1000000,0),"")</f>
        <v>1790</v>
      </c>
      <c r="AM36" s="4">
        <f>IF(AND('T2 IC'!AM36&gt;0,ISNUMBER('T2 IC'!AM36)),ROUND(MAX($K36-'T2 IC'!AM36,0)*ROUND('T1 Injection'!AC36,0)*$L36/1000000,0),"")</f>
        <v>1810</v>
      </c>
      <c r="AN36" s="4">
        <f>IF(AND('T2 IC'!AN36&gt;0,ISNUMBER('T2 IC'!AN36)),ROUND(MAX($K36-'T2 IC'!AN36,0)*ROUND('T1 Injection'!AD36,0)*$L36/1000000,0),"")</f>
        <v>1815</v>
      </c>
      <c r="AO36" s="4">
        <f>IF(AND('T2 IC'!AO36&gt;0,ISNUMBER('T2 IC'!AO36)),ROUND(MAX($K36-'T2 IC'!AO36,0)*ROUND('T1 Injection'!AE36,0)*$L36/1000000,0),"")</f>
        <v>1505</v>
      </c>
      <c r="AP36" s="4">
        <f>IF(AND('T2 IC'!AP36&gt;0,ISNUMBER('T2 IC'!AP36)),ROUND(MAX($K36-'T2 IC'!AP36,0)*ROUND('T1 Injection'!AF36,0)*$L36/1000000,0),"")</f>
        <v>1522</v>
      </c>
      <c r="AQ36" s="4">
        <f>IF(AND('T2 IC'!AQ36&gt;0,ISNUMBER('T2 IC'!AQ36)),ROUND(MAX($K36-'T2 IC'!AQ36,0)*ROUND('T1 Injection'!AG36,0)*$L36/1000000,0),"")</f>
        <v>1538</v>
      </c>
      <c r="AR36" s="4">
        <f>IF(AND('T2 IC'!AR36&gt;0,ISNUMBER('T2 IC'!AR36)),ROUND(MAX($K36-'T2 IC'!AR36,0)*ROUND('T1 Injection'!AH36,0)*$L36/1000000,0),"")</f>
        <v>1538</v>
      </c>
      <c r="AS36" s="4">
        <f>IF(AND('T2 IC'!AS36&gt;0,ISNUMBER('T2 IC'!AS36)),ROUND(MAX($K36-'T2 IC'!AS36,0)*ROUND('T1 Injection'!AI36,0)*$L36/1000000,0),"")</f>
        <v>1505</v>
      </c>
      <c r="AT36" s="4">
        <f>IF(AND('T2 IC'!AT36&gt;0,ISNUMBER('T2 IC'!AT36)),ROUND(MAX($K36-'T2 IC'!AT36,0)*ROUND('T1 Injection'!AJ36,0)*$L36/1000000,0),"")</f>
        <v>1522</v>
      </c>
      <c r="AU36" s="4">
        <f>IF(AND('T2 IC'!AU36&gt;0,ISNUMBER('T2 IC'!AU36)),ROUND(MAX($K36-'T2 IC'!AU36,0)*ROUND('T1 Injection'!AK36,0)*$L36/1000000,0),"")</f>
        <v>1538</v>
      </c>
      <c r="AV36" s="4">
        <f>IF(AND('T2 IC'!AV36&gt;0,ISNUMBER('T2 IC'!AV36)),ROUND(MAX($K36-'T2 IC'!AV36,0)*ROUND('T1 Injection'!AL36,0)*$L36/1000000,0),"")</f>
        <v>1538</v>
      </c>
      <c r="AW36" s="4">
        <f>IF(AND('T2 IC'!AW36&gt;0,ISNUMBER('T2 IC'!AW36)),ROUND(MAX($K36-'T2 IC'!AW36,0)*ROUND('T1 Injection'!AM36,0)*$L36/1000000,0),"")</f>
        <v>1505</v>
      </c>
      <c r="AX36" s="4">
        <f>IF(AND('T2 IC'!AX36&gt;0,ISNUMBER('T2 IC'!AX36)),ROUND(MAX($K36-'T2 IC'!AX36,0)*ROUND('T1 Injection'!AN36,0)*$L36/1000000,0),"")</f>
        <v>1522</v>
      </c>
      <c r="AY36" s="4">
        <f>IF(AND('T2 IC'!AY36&gt;0,ISNUMBER('T2 IC'!AY36)),ROUND(MAX($K36-'T2 IC'!AY36,0)*ROUND('T1 Injection'!AO36,0)*$L36/1000000,0),"")</f>
        <v>1538</v>
      </c>
      <c r="BB36" s="4">
        <f t="shared" si="7"/>
        <v>0</v>
      </c>
      <c r="BC36" s="4">
        <f t="shared" si="7"/>
        <v>6339</v>
      </c>
      <c r="BD36" s="4">
        <f t="shared" si="7"/>
        <v>7200</v>
      </c>
      <c r="BE36" s="4">
        <f t="shared" si="7"/>
        <v>7200</v>
      </c>
      <c r="BF36" s="4">
        <f t="shared" si="7"/>
        <v>6380</v>
      </c>
      <c r="BG36" s="4">
        <f t="shared" si="7"/>
        <v>6103</v>
      </c>
      <c r="BH36" s="4">
        <f t="shared" si="7"/>
        <v>6103</v>
      </c>
    </row>
    <row r="37" spans="2:60" x14ac:dyDescent="0.35">
      <c r="B37" t="str">
        <f>'T1 Injection'!B37</f>
        <v xml:space="preserve">Shell_Garland </v>
      </c>
      <c r="C37" s="13" t="s">
        <v>88</v>
      </c>
      <c r="D37" s="13"/>
      <c r="E37" s="13"/>
      <c r="F37" s="13"/>
      <c r="G37" s="13" t="s">
        <v>88</v>
      </c>
      <c r="H37" s="13"/>
      <c r="I37" s="13" t="str">
        <f t="shared" si="3"/>
        <v/>
      </c>
      <c r="J37" s="13" t="str">
        <f t="shared" si="5"/>
        <v/>
      </c>
      <c r="K37" s="54">
        <v>67.8</v>
      </c>
      <c r="L37" s="54">
        <v>38.39</v>
      </c>
      <c r="N37" s="4" t="str">
        <f>IF(AND('T2 IC'!N37&gt;0,ISNUMBER('T2 IC'!N37)),ROUND(MAX($K37-'T2 IC'!N37,0)*ROUND('T1 Injection'!D37,0)*$L37/1000000,0),"")</f>
        <v/>
      </c>
      <c r="O37" s="4" t="str">
        <f>IF(AND('T2 IC'!O37&gt;0,ISNUMBER('T2 IC'!O37)),ROUND(MAX($K37-'T2 IC'!O37,0)*ROUND('T1 Injection'!E37,0)*$L37/1000000,0),"")</f>
        <v/>
      </c>
      <c r="P37" s="4" t="str">
        <f>IF(AND('T2 IC'!P37&gt;0,ISNUMBER('T2 IC'!P37)),ROUND(MAX($K37-'T2 IC'!P37,0)*ROUND('T1 Injection'!F37,0)*$L37/1000000,0),"")</f>
        <v/>
      </c>
      <c r="Q37" s="4" t="str">
        <f>IF(AND('T2 IC'!Q37&gt;0,ISNUMBER('T2 IC'!Q37)),ROUND(MAX($K37-'T2 IC'!Q37,0)*ROUND('T1 Injection'!G37,0)*$L37/1000000,0),"")</f>
        <v/>
      </c>
      <c r="R37" s="4" t="str">
        <f>IF(AND('T2 IC'!R37&gt;0,ISNUMBER('T2 IC'!R37)),ROUND(MAX($K37-'T2 IC'!R37,0)*ROUND('T1 Injection'!H37,0)*$L37/1000000,0),"")</f>
        <v/>
      </c>
      <c r="S37" s="4" t="str">
        <f>IF(AND('T2 IC'!S37&gt;0,ISNUMBER('T2 IC'!S37)),ROUND(MAX($K37-'T2 IC'!S37,0)*ROUND('T1 Injection'!I37,0)*$L37/1000000,0),"")</f>
        <v/>
      </c>
      <c r="T37" s="4" t="str">
        <f>IF(AND('T2 IC'!T37&gt;0,ISNUMBER('T2 IC'!T37)),ROUND(MAX($K37-'T2 IC'!T37,0)*ROUND('T1 Injection'!J37,0)*$L37/1000000,0),"")</f>
        <v/>
      </c>
      <c r="U37" s="4" t="str">
        <f>IF(AND('T2 IC'!U37&gt;0,ISNUMBER('T2 IC'!U37)),ROUND(MAX($K37-'T2 IC'!U37,0)*ROUND('T1 Injection'!K37,0)*$L37/1000000,0),"")</f>
        <v/>
      </c>
      <c r="V37" s="4" t="str">
        <f>IF(AND('T2 IC'!V37&gt;0,ISNUMBER('T2 IC'!V37)),ROUND(MAX($K37-'T2 IC'!V37,0)*ROUND('T1 Injection'!L37,0)*$L37/1000000,0),"")</f>
        <v/>
      </c>
      <c r="W37" s="4" t="str">
        <f>IF(AND('T2 IC'!W37&gt;0,ISNUMBER('T2 IC'!W37)),ROUND(MAX($K37-'T2 IC'!W37,0)*ROUND('T1 Injection'!M37,0)*$L37/1000000,0),"")</f>
        <v/>
      </c>
      <c r="X37" s="4" t="str">
        <f>IF(AND('T2 IC'!X37&gt;0,ISNUMBER('T2 IC'!X37)),ROUND(MAX($K37-'T2 IC'!X37,0)*ROUND('T1 Injection'!N37,0)*$L37/1000000,0),"")</f>
        <v/>
      </c>
      <c r="Y37" s="4" t="str">
        <f>IF(AND('T2 IC'!Y37&gt;0,ISNUMBER('T2 IC'!Y37)),ROUND(MAX($K37-'T2 IC'!Y37,0)*ROUND('T1 Injection'!O37,0)*$L37/1000000,0),"")</f>
        <v/>
      </c>
      <c r="Z37" s="4" t="str">
        <f>IF(AND('T2 IC'!Z37&gt;0,ISNUMBER('T2 IC'!Z37)),ROUND(MAX($K37-'T2 IC'!Z37,0)*ROUND('T1 Injection'!P37,0)*$L37/1000000,0),"")</f>
        <v/>
      </c>
      <c r="AA37" s="4" t="str">
        <f>IF(AND('T2 IC'!AA37&gt;0,ISNUMBER('T2 IC'!AA37)),ROUND(MAX($K37-'T2 IC'!AA37,0)*ROUND('T1 Injection'!Q37,0)*$L37/1000000,0),"")</f>
        <v/>
      </c>
      <c r="AB37" s="4" t="str">
        <f>IF(AND('T2 IC'!AB37&gt;0,ISNUMBER('T2 IC'!AB37)),ROUND(MAX($K37-'T2 IC'!AB37,0)*ROUND('T1 Injection'!R37,0)*$L37/1000000,0),"")</f>
        <v/>
      </c>
      <c r="AC37" s="4" t="str">
        <f>IF(AND('T2 IC'!AC37&gt;0,ISNUMBER('T2 IC'!AC37)),ROUND(MAX($K37-'T2 IC'!AC37,0)*ROUND('T1 Injection'!S37,0)*$L37/1000000,0),"")</f>
        <v/>
      </c>
      <c r="AD37" s="4" t="str">
        <f>IF(AND('T2 IC'!AD37&gt;0,ISNUMBER('T2 IC'!AD37)),ROUND(MAX($K37-'T2 IC'!AD37,0)*ROUND('T1 Injection'!T37,0)*$L37/1000000,0),"")</f>
        <v/>
      </c>
      <c r="AE37" s="4" t="str">
        <f>IF(AND('T2 IC'!AE37&gt;0,ISNUMBER('T2 IC'!AE37)),ROUND(MAX($K37-'T2 IC'!AE37,0)*ROUND('T1 Injection'!U37,0)*$L37/1000000,0),"")</f>
        <v/>
      </c>
      <c r="AF37" s="4" t="str">
        <f>IF(AND('T2 IC'!AF37&gt;0,ISNUMBER('T2 IC'!AF37)),ROUND(MAX($K37-'T2 IC'!AF37,0)*ROUND('T1 Injection'!V37,0)*$L37/1000000,0),"")</f>
        <v/>
      </c>
      <c r="AG37" s="4" t="str">
        <f>IF(AND('T2 IC'!AG37&gt;0,ISNUMBER('T2 IC'!AG37)),ROUND(MAX($K37-'T2 IC'!AG37,0)*ROUND('T1 Injection'!W37,0)*$L37/1000000,0),"")</f>
        <v/>
      </c>
      <c r="AH37" s="4" t="str">
        <f>IF(AND('T2 IC'!AH37&gt;0,ISNUMBER('T2 IC'!AH37)),ROUND(MAX($K37-'T2 IC'!AH37,0)*ROUND('T1 Injection'!X37,0)*$L37/1000000,0),"")</f>
        <v/>
      </c>
      <c r="AI37" s="4" t="str">
        <f>IF(AND('T2 IC'!AI37&gt;0,ISNUMBER('T2 IC'!AI37)),ROUND(MAX($K37-'T2 IC'!AI37,0)*ROUND('T1 Injection'!Y37,0)*$L37/1000000,0),"")</f>
        <v/>
      </c>
      <c r="AJ37" s="4" t="str">
        <f>IF(AND('T2 IC'!AJ37&gt;0,ISNUMBER('T2 IC'!AJ37)),ROUND(MAX($K37-'T2 IC'!AJ37,0)*ROUND('T1 Injection'!Z37,0)*$L37/1000000,0),"")</f>
        <v/>
      </c>
      <c r="AK37" s="4" t="str">
        <f>IF(AND('T2 IC'!AK37&gt;0,ISNUMBER('T2 IC'!AK37)),ROUND(MAX($K37-'T2 IC'!AK37,0)*ROUND('T1 Injection'!AA37,0)*$L37/1000000,0),"")</f>
        <v/>
      </c>
      <c r="AL37" s="4" t="str">
        <f>IF(AND('T2 IC'!AL37&gt;0,ISNUMBER('T2 IC'!AL37)),ROUND(MAX($K37-'T2 IC'!AL37,0)*ROUND('T1 Injection'!AB37,0)*$L37/1000000,0),"")</f>
        <v/>
      </c>
      <c r="AM37" s="4" t="str">
        <f>IF(AND('T2 IC'!AM37&gt;0,ISNUMBER('T2 IC'!AM37)),ROUND(MAX($K37-'T2 IC'!AM37,0)*ROUND('T1 Injection'!AC37,0)*$L37/1000000,0),"")</f>
        <v/>
      </c>
      <c r="AN37" s="4" t="str">
        <f>IF(AND('T2 IC'!AN37&gt;0,ISNUMBER('T2 IC'!AN37)),ROUND(MAX($K37-'T2 IC'!AN37,0)*ROUND('T1 Injection'!AD37,0)*$L37/1000000,0),"")</f>
        <v/>
      </c>
      <c r="AO37" s="4" t="str">
        <f>IF(AND('T2 IC'!AO37&gt;0,ISNUMBER('T2 IC'!AO37)),ROUND(MAX($K37-'T2 IC'!AO37,0)*ROUND('T1 Injection'!AE37,0)*$L37/1000000,0),"")</f>
        <v/>
      </c>
      <c r="AP37" s="4" t="str">
        <f>IF(AND('T2 IC'!AP37&gt;0,ISNUMBER('T2 IC'!AP37)),ROUND(MAX($K37-'T2 IC'!AP37,0)*ROUND('T1 Injection'!AF37,0)*$L37/1000000,0),"")</f>
        <v/>
      </c>
      <c r="AQ37" s="4" t="str">
        <f>IF(AND('T2 IC'!AQ37&gt;0,ISNUMBER('T2 IC'!AQ37)),ROUND(MAX($K37-'T2 IC'!AQ37,0)*ROUND('T1 Injection'!AG37,0)*$L37/1000000,0),"")</f>
        <v/>
      </c>
      <c r="AR37" s="4" t="str">
        <f>IF(AND('T2 IC'!AR37&gt;0,ISNUMBER('T2 IC'!AR37)),ROUND(MAX($K37-'T2 IC'!AR37,0)*ROUND('T1 Injection'!AH37,0)*$L37/1000000,0),"")</f>
        <v/>
      </c>
      <c r="AS37" s="4" t="str">
        <f>IF(AND('T2 IC'!AS37&gt;0,ISNUMBER('T2 IC'!AS37)),ROUND(MAX($K37-'T2 IC'!AS37,0)*ROUND('T1 Injection'!AI37,0)*$L37/1000000,0),"")</f>
        <v/>
      </c>
      <c r="AT37" s="4" t="str">
        <f>IF(AND('T2 IC'!AT37&gt;0,ISNUMBER('T2 IC'!AT37)),ROUND(MAX($K37-'T2 IC'!AT37,0)*ROUND('T1 Injection'!AJ37,0)*$L37/1000000,0),"")</f>
        <v/>
      </c>
      <c r="AU37" s="4" t="str">
        <f>IF(AND('T2 IC'!AU37&gt;0,ISNUMBER('T2 IC'!AU37)),ROUND(MAX($K37-'T2 IC'!AU37,0)*ROUND('T1 Injection'!AK37,0)*$L37/1000000,0),"")</f>
        <v/>
      </c>
      <c r="AV37" s="4" t="str">
        <f>IF(AND('T2 IC'!AV37&gt;0,ISNUMBER('T2 IC'!AV37)),ROUND(MAX($K37-'T2 IC'!AV37,0)*ROUND('T1 Injection'!AL37,0)*$L37/1000000,0),"")</f>
        <v/>
      </c>
      <c r="AW37" s="4" t="str">
        <f>IF(AND('T2 IC'!AW37&gt;0,ISNUMBER('T2 IC'!AW37)),ROUND(MAX($K37-'T2 IC'!AW37,0)*ROUND('T1 Injection'!AM37,0)*$L37/1000000,0),"")</f>
        <v/>
      </c>
      <c r="AX37" s="4" t="str">
        <f>IF(AND('T2 IC'!AX37&gt;0,ISNUMBER('T2 IC'!AX37)),ROUND(MAX($K37-'T2 IC'!AX37,0)*ROUND('T1 Injection'!AN37,0)*$L37/1000000,0),"")</f>
        <v/>
      </c>
      <c r="AY37" s="4" t="str">
        <f>IF(AND('T2 IC'!AY37&gt;0,ISNUMBER('T2 IC'!AY37)),ROUND(MAX($K37-'T2 IC'!AY37,0)*ROUND('T1 Injection'!AO37,0)*$L37/1000000,0),"")</f>
        <v/>
      </c>
      <c r="BB37" s="4">
        <f t="shared" si="7"/>
        <v>0</v>
      </c>
      <c r="BC37" s="4">
        <f t="shared" si="7"/>
        <v>0</v>
      </c>
      <c r="BD37" s="4">
        <f t="shared" si="7"/>
        <v>0</v>
      </c>
      <c r="BE37" s="4">
        <f t="shared" si="7"/>
        <v>0</v>
      </c>
      <c r="BF37" s="4">
        <f t="shared" si="7"/>
        <v>0</v>
      </c>
      <c r="BG37" s="4">
        <f t="shared" si="7"/>
        <v>0</v>
      </c>
      <c r="BH37" s="4">
        <f t="shared" si="7"/>
        <v>0</v>
      </c>
    </row>
    <row r="38" spans="2:60" x14ac:dyDescent="0.35">
      <c r="B38" t="str">
        <f>'T1 Injection'!B38</f>
        <v>Shell_Melissa</v>
      </c>
      <c r="C38" s="13" t="s">
        <v>88</v>
      </c>
      <c r="D38" s="13"/>
      <c r="E38" s="13"/>
      <c r="F38" s="13"/>
      <c r="G38" s="13" t="s">
        <v>88</v>
      </c>
      <c r="H38" s="13"/>
      <c r="I38" s="13" t="str">
        <f t="shared" si="3"/>
        <v/>
      </c>
      <c r="J38" s="13" t="str">
        <f t="shared" si="5"/>
        <v/>
      </c>
      <c r="K38" s="54">
        <v>67.8</v>
      </c>
      <c r="L38" s="54">
        <v>38.39</v>
      </c>
      <c r="N38" s="4" t="str">
        <f>IF(AND('T2 IC'!N38&gt;0,ISNUMBER('T2 IC'!N38)),ROUND(MAX($K38-'T2 IC'!N38,0)*ROUND('T1 Injection'!D38,0)*$L38/1000000,0),"")</f>
        <v/>
      </c>
      <c r="O38" s="4" t="str">
        <f>IF(AND('T2 IC'!O38&gt;0,ISNUMBER('T2 IC'!O38)),ROUND(MAX($K38-'T2 IC'!O38,0)*ROUND('T1 Injection'!E38,0)*$L38/1000000,0),"")</f>
        <v/>
      </c>
      <c r="P38" s="4" t="str">
        <f>IF(AND('T2 IC'!P38&gt;0,ISNUMBER('T2 IC'!P38)),ROUND(MAX($K38-'T2 IC'!P38,0)*ROUND('T1 Injection'!F38,0)*$L38/1000000,0),"")</f>
        <v/>
      </c>
      <c r="Q38" s="4" t="str">
        <f>IF(AND('T2 IC'!Q38&gt;0,ISNUMBER('T2 IC'!Q38)),ROUND(MAX($K38-'T2 IC'!Q38,0)*ROUND('T1 Injection'!G38,0)*$L38/1000000,0),"")</f>
        <v/>
      </c>
      <c r="R38" s="4" t="str">
        <f>IF(AND('T2 IC'!R38&gt;0,ISNUMBER('T2 IC'!R38)),ROUND(MAX($K38-'T2 IC'!R38,0)*ROUND('T1 Injection'!H38,0)*$L38/1000000,0),"")</f>
        <v/>
      </c>
      <c r="S38" s="4" t="str">
        <f>IF(AND('T2 IC'!S38&gt;0,ISNUMBER('T2 IC'!S38)),ROUND(MAX($K38-'T2 IC'!S38,0)*ROUND('T1 Injection'!I38,0)*$L38/1000000,0),"")</f>
        <v/>
      </c>
      <c r="T38" s="4" t="str">
        <f>IF(AND('T2 IC'!T38&gt;0,ISNUMBER('T2 IC'!T38)),ROUND(MAX($K38-'T2 IC'!T38,0)*ROUND('T1 Injection'!J38,0)*$L38/1000000,0),"")</f>
        <v/>
      </c>
      <c r="U38" s="4" t="str">
        <f>IF(AND('T2 IC'!U38&gt;0,ISNUMBER('T2 IC'!U38)),ROUND(MAX($K38-'T2 IC'!U38,0)*ROUND('T1 Injection'!K38,0)*$L38/1000000,0),"")</f>
        <v/>
      </c>
      <c r="V38" s="4" t="str">
        <f>IF(AND('T2 IC'!V38&gt;0,ISNUMBER('T2 IC'!V38)),ROUND(MAX($K38-'T2 IC'!V38,0)*ROUND('T1 Injection'!L38,0)*$L38/1000000,0),"")</f>
        <v/>
      </c>
      <c r="W38" s="4" t="str">
        <f>IF(AND('T2 IC'!W38&gt;0,ISNUMBER('T2 IC'!W38)),ROUND(MAX($K38-'T2 IC'!W38,0)*ROUND('T1 Injection'!M38,0)*$L38/1000000,0),"")</f>
        <v/>
      </c>
      <c r="X38" s="4" t="str">
        <f>IF(AND('T2 IC'!X38&gt;0,ISNUMBER('T2 IC'!X38)),ROUND(MAX($K38-'T2 IC'!X38,0)*ROUND('T1 Injection'!N38,0)*$L38/1000000,0),"")</f>
        <v/>
      </c>
      <c r="Y38" s="4" t="str">
        <f>IF(AND('T2 IC'!Y38&gt;0,ISNUMBER('T2 IC'!Y38)),ROUND(MAX($K38-'T2 IC'!Y38,0)*ROUND('T1 Injection'!O38,0)*$L38/1000000,0),"")</f>
        <v/>
      </c>
      <c r="Z38" s="4" t="str">
        <f>IF(AND('T2 IC'!Z38&gt;0,ISNUMBER('T2 IC'!Z38)),ROUND(MAX($K38-'T2 IC'!Z38,0)*ROUND('T1 Injection'!P38,0)*$L38/1000000,0),"")</f>
        <v/>
      </c>
      <c r="AA38" s="4" t="str">
        <f>IF(AND('T2 IC'!AA38&gt;0,ISNUMBER('T2 IC'!AA38)),ROUND(MAX($K38-'T2 IC'!AA38,0)*ROUND('T1 Injection'!Q38,0)*$L38/1000000,0),"")</f>
        <v/>
      </c>
      <c r="AB38" s="4" t="str">
        <f>IF(AND('T2 IC'!AB38&gt;0,ISNUMBER('T2 IC'!AB38)),ROUND(MAX($K38-'T2 IC'!AB38,0)*ROUND('T1 Injection'!R38,0)*$L38/1000000,0),"")</f>
        <v/>
      </c>
      <c r="AC38" s="4" t="str">
        <f>IF(AND('T2 IC'!AC38&gt;0,ISNUMBER('T2 IC'!AC38)),ROUND(MAX($K38-'T2 IC'!AC38,0)*ROUND('T1 Injection'!S38,0)*$L38/1000000,0),"")</f>
        <v/>
      </c>
      <c r="AD38" s="4" t="str">
        <f>IF(AND('T2 IC'!AD38&gt;0,ISNUMBER('T2 IC'!AD38)),ROUND(MAX($K38-'T2 IC'!AD38,0)*ROUND('T1 Injection'!T38,0)*$L38/1000000,0),"")</f>
        <v/>
      </c>
      <c r="AE38" s="4" t="str">
        <f>IF(AND('T2 IC'!AE38&gt;0,ISNUMBER('T2 IC'!AE38)),ROUND(MAX($K38-'T2 IC'!AE38,0)*ROUND('T1 Injection'!U38,0)*$L38/1000000,0),"")</f>
        <v/>
      </c>
      <c r="AF38" s="4" t="str">
        <f>IF(AND('T2 IC'!AF38&gt;0,ISNUMBER('T2 IC'!AF38)),ROUND(MAX($K38-'T2 IC'!AF38,0)*ROUND('T1 Injection'!V38,0)*$L38/1000000,0),"")</f>
        <v/>
      </c>
      <c r="AG38" s="4" t="str">
        <f>IF(AND('T2 IC'!AG38&gt;0,ISNUMBER('T2 IC'!AG38)),ROUND(MAX($K38-'T2 IC'!AG38,0)*ROUND('T1 Injection'!W38,0)*$L38/1000000,0),"")</f>
        <v/>
      </c>
      <c r="AH38" s="4" t="str">
        <f>IF(AND('T2 IC'!AH38&gt;0,ISNUMBER('T2 IC'!AH38)),ROUND(MAX($K38-'T2 IC'!AH38,0)*ROUND('T1 Injection'!X38,0)*$L38/1000000,0),"")</f>
        <v/>
      </c>
      <c r="AI38" s="4" t="str">
        <f>IF(AND('T2 IC'!AI38&gt;0,ISNUMBER('T2 IC'!AI38)),ROUND(MAX($K38-'T2 IC'!AI38,0)*ROUND('T1 Injection'!Y38,0)*$L38/1000000,0),"")</f>
        <v/>
      </c>
      <c r="AJ38" s="4" t="str">
        <f>IF(AND('T2 IC'!AJ38&gt;0,ISNUMBER('T2 IC'!AJ38)),ROUND(MAX($K38-'T2 IC'!AJ38,0)*ROUND('T1 Injection'!Z38,0)*$L38/1000000,0),"")</f>
        <v/>
      </c>
      <c r="AK38" s="4" t="str">
        <f>IF(AND('T2 IC'!AK38&gt;0,ISNUMBER('T2 IC'!AK38)),ROUND(MAX($K38-'T2 IC'!AK38,0)*ROUND('T1 Injection'!AA38,0)*$L38/1000000,0),"")</f>
        <v/>
      </c>
      <c r="AL38" s="4" t="str">
        <f>IF(AND('T2 IC'!AL38&gt;0,ISNUMBER('T2 IC'!AL38)),ROUND(MAX($K38-'T2 IC'!AL38,0)*ROUND('T1 Injection'!AB38,0)*$L38/1000000,0),"")</f>
        <v/>
      </c>
      <c r="AM38" s="4" t="str">
        <f>IF(AND('T2 IC'!AM38&gt;0,ISNUMBER('T2 IC'!AM38)),ROUND(MAX($K38-'T2 IC'!AM38,0)*ROUND('T1 Injection'!AC38,0)*$L38/1000000,0),"")</f>
        <v/>
      </c>
      <c r="AN38" s="4" t="str">
        <f>IF(AND('T2 IC'!AN38&gt;0,ISNUMBER('T2 IC'!AN38)),ROUND(MAX($K38-'T2 IC'!AN38,0)*ROUND('T1 Injection'!AD38,0)*$L38/1000000,0),"")</f>
        <v/>
      </c>
      <c r="AO38" s="4" t="str">
        <f>IF(AND('T2 IC'!AO38&gt;0,ISNUMBER('T2 IC'!AO38)),ROUND(MAX($K38-'T2 IC'!AO38,0)*ROUND('T1 Injection'!AE38,0)*$L38/1000000,0),"")</f>
        <v/>
      </c>
      <c r="AP38" s="4" t="str">
        <f>IF(AND('T2 IC'!AP38&gt;0,ISNUMBER('T2 IC'!AP38)),ROUND(MAX($K38-'T2 IC'!AP38,0)*ROUND('T1 Injection'!AF38,0)*$L38/1000000,0),"")</f>
        <v/>
      </c>
      <c r="AQ38" s="4" t="str">
        <f>IF(AND('T2 IC'!AQ38&gt;0,ISNUMBER('T2 IC'!AQ38)),ROUND(MAX($K38-'T2 IC'!AQ38,0)*ROUND('T1 Injection'!AG38,0)*$L38/1000000,0),"")</f>
        <v/>
      </c>
      <c r="AR38" s="4" t="str">
        <f>IF(AND('T2 IC'!AR38&gt;0,ISNUMBER('T2 IC'!AR38)),ROUND(MAX($K38-'T2 IC'!AR38,0)*ROUND('T1 Injection'!AH38,0)*$L38/1000000,0),"")</f>
        <v/>
      </c>
      <c r="AS38" s="4" t="str">
        <f>IF(AND('T2 IC'!AS38&gt;0,ISNUMBER('T2 IC'!AS38)),ROUND(MAX($K38-'T2 IC'!AS38,0)*ROUND('T1 Injection'!AI38,0)*$L38/1000000,0),"")</f>
        <v/>
      </c>
      <c r="AT38" s="4" t="str">
        <f>IF(AND('T2 IC'!AT38&gt;0,ISNUMBER('T2 IC'!AT38)),ROUND(MAX($K38-'T2 IC'!AT38,0)*ROUND('T1 Injection'!AJ38,0)*$L38/1000000,0),"")</f>
        <v/>
      </c>
      <c r="AU38" s="4" t="str">
        <f>IF(AND('T2 IC'!AU38&gt;0,ISNUMBER('T2 IC'!AU38)),ROUND(MAX($K38-'T2 IC'!AU38,0)*ROUND('T1 Injection'!AK38,0)*$L38/1000000,0),"")</f>
        <v/>
      </c>
      <c r="AV38" s="4" t="str">
        <f>IF(AND('T2 IC'!AV38&gt;0,ISNUMBER('T2 IC'!AV38)),ROUND(MAX($K38-'T2 IC'!AV38,0)*ROUND('T1 Injection'!AL38,0)*$L38/1000000,0),"")</f>
        <v/>
      </c>
      <c r="AW38" s="4" t="str">
        <f>IF(AND('T2 IC'!AW38&gt;0,ISNUMBER('T2 IC'!AW38)),ROUND(MAX($K38-'T2 IC'!AW38,0)*ROUND('T1 Injection'!AM38,0)*$L38/1000000,0),"")</f>
        <v/>
      </c>
      <c r="AX38" s="4" t="str">
        <f>IF(AND('T2 IC'!AX38&gt;0,ISNUMBER('T2 IC'!AX38)),ROUND(MAX($K38-'T2 IC'!AX38,0)*ROUND('T1 Injection'!AN38,0)*$L38/1000000,0),"")</f>
        <v/>
      </c>
      <c r="AY38" s="4" t="str">
        <f>IF(AND('T2 IC'!AY38&gt;0,ISNUMBER('T2 IC'!AY38)),ROUND(MAX($K38-'T2 IC'!AY38,0)*ROUND('T1 Injection'!AO38,0)*$L38/1000000,0),"")</f>
        <v/>
      </c>
      <c r="BB38" s="4">
        <f t="shared" si="7"/>
        <v>0</v>
      </c>
      <c r="BC38" s="4">
        <f t="shared" si="7"/>
        <v>0</v>
      </c>
      <c r="BD38" s="4">
        <f t="shared" si="7"/>
        <v>0</v>
      </c>
      <c r="BE38" s="4">
        <f t="shared" si="7"/>
        <v>0</v>
      </c>
      <c r="BF38" s="4">
        <f t="shared" si="7"/>
        <v>0</v>
      </c>
      <c r="BG38" s="4">
        <f t="shared" si="7"/>
        <v>0</v>
      </c>
      <c r="BH38" s="4">
        <f t="shared" si="7"/>
        <v>0</v>
      </c>
    </row>
    <row r="39" spans="2:60" x14ac:dyDescent="0.35">
      <c r="B39" t="str">
        <f>'T1 Injection'!B39</f>
        <v>Ferme Shefford_Shefford</v>
      </c>
      <c r="C39" s="13">
        <v>46388</v>
      </c>
      <c r="D39" s="13">
        <f t="shared" si="1"/>
        <v>46388</v>
      </c>
      <c r="E39" s="13">
        <v>46569</v>
      </c>
      <c r="F39" s="13">
        <v>47483</v>
      </c>
      <c r="G39" s="13">
        <v>47484</v>
      </c>
      <c r="H39" s="13">
        <f t="shared" si="2"/>
        <v>47484</v>
      </c>
      <c r="I39" s="13">
        <f t="shared" si="3"/>
        <v>46478</v>
      </c>
      <c r="J39" s="13">
        <f t="shared" si="5"/>
        <v>47392</v>
      </c>
      <c r="K39" s="54">
        <v>67.8</v>
      </c>
      <c r="L39" s="54">
        <v>38.39</v>
      </c>
      <c r="N39" s="4" t="str">
        <f>IF(AND('T2 IC'!N39&gt;0,ISNUMBER('T2 IC'!N39)),ROUND(MAX($K39-'T2 IC'!N39,0)*ROUND('T1 Injection'!D39,0)*$L39/1000000,0),"")</f>
        <v/>
      </c>
      <c r="O39" s="4" t="str">
        <f>IF(AND('T2 IC'!O39&gt;0,ISNUMBER('T2 IC'!O39)),ROUND(MAX($K39-'T2 IC'!O39,0)*ROUND('T1 Injection'!E39,0)*$L39/1000000,0),"")</f>
        <v/>
      </c>
      <c r="P39" s="4" t="str">
        <f>IF(AND('T2 IC'!P39&gt;0,ISNUMBER('T2 IC'!P39)),ROUND(MAX($K39-'T2 IC'!P39,0)*ROUND('T1 Injection'!F39,0)*$L39/1000000,0),"")</f>
        <v/>
      </c>
      <c r="Q39" s="4" t="str">
        <f>IF(AND('T2 IC'!Q39&gt;0,ISNUMBER('T2 IC'!Q39)),ROUND(MAX($K39-'T2 IC'!Q39,0)*ROUND('T1 Injection'!G39,0)*$L39/1000000,0),"")</f>
        <v/>
      </c>
      <c r="R39" s="4" t="str">
        <f>IF(AND('T2 IC'!R39&gt;0,ISNUMBER('T2 IC'!R39)),ROUND(MAX($K39-'T2 IC'!R39,0)*ROUND('T1 Injection'!H39,0)*$L39/1000000,0),"")</f>
        <v/>
      </c>
      <c r="S39" s="4" t="str">
        <f>IF(AND('T2 IC'!S39&gt;0,ISNUMBER('T2 IC'!S39)),ROUND(MAX($K39-'T2 IC'!S39,0)*ROUND('T1 Injection'!I39,0)*$L39/1000000,0),"")</f>
        <v/>
      </c>
      <c r="T39" s="4" t="str">
        <f>IF(AND('T2 IC'!T39&gt;0,ISNUMBER('T2 IC'!T39)),ROUND(MAX($K39-'T2 IC'!T39,0)*ROUND('T1 Injection'!J39,0)*$L39/1000000,0),"")</f>
        <v/>
      </c>
      <c r="U39" s="4" t="str">
        <f>IF(AND('T2 IC'!U39&gt;0,ISNUMBER('T2 IC'!U39)),ROUND(MAX($K39-'T2 IC'!U39,0)*ROUND('T1 Injection'!K39,0)*$L39/1000000,0),"")</f>
        <v/>
      </c>
      <c r="V39" s="4" t="str">
        <f>IF(AND('T2 IC'!V39&gt;0,ISNUMBER('T2 IC'!V39)),ROUND(MAX($K39-'T2 IC'!V39,0)*ROUND('T1 Injection'!L39,0)*$L39/1000000,0),"")</f>
        <v/>
      </c>
      <c r="W39" s="4" t="str">
        <f>IF(AND('T2 IC'!W39&gt;0,ISNUMBER('T2 IC'!W39)),ROUND(MAX($K39-'T2 IC'!W39,0)*ROUND('T1 Injection'!M39,0)*$L39/1000000,0),"")</f>
        <v/>
      </c>
      <c r="X39" s="4" t="str">
        <f>IF(AND('T2 IC'!X39&gt;0,ISNUMBER('T2 IC'!X39)),ROUND(MAX($K39-'T2 IC'!X39,0)*ROUND('T1 Injection'!N39,0)*$L39/1000000,0),"")</f>
        <v/>
      </c>
      <c r="Y39" s="4" t="str">
        <f>IF(AND('T2 IC'!Y39&gt;0,ISNUMBER('T2 IC'!Y39)),ROUND(MAX($K39-'T2 IC'!Y39,0)*ROUND('T1 Injection'!O39,0)*$L39/1000000,0),"")</f>
        <v/>
      </c>
      <c r="Z39" s="4" t="str">
        <f>IF(AND('T2 IC'!Z39&gt;0,ISNUMBER('T2 IC'!Z39)),ROUND(MAX($K39-'T2 IC'!Z39,0)*ROUND('T1 Injection'!P39,0)*$L39/1000000,0),"")</f>
        <v/>
      </c>
      <c r="AA39" s="4" t="str">
        <f>IF(AND('T2 IC'!AA39&gt;0,ISNUMBER('T2 IC'!AA39)),ROUND(MAX($K39-'T2 IC'!AA39,0)*ROUND('T1 Injection'!Q39,0)*$L39/1000000,0),"")</f>
        <v/>
      </c>
      <c r="AB39" s="4" t="str">
        <f>IF(AND('T2 IC'!AB39&gt;0,ISNUMBER('T2 IC'!AB39)),ROUND(MAX($K39-'T2 IC'!AB39,0)*ROUND('T1 Injection'!R39,0)*$L39/1000000,0),"")</f>
        <v/>
      </c>
      <c r="AC39" s="4" t="str">
        <f>IF(AND('T2 IC'!AC39&gt;0,ISNUMBER('T2 IC'!AC39)),ROUND(MAX($K39-'T2 IC'!AC39,0)*ROUND('T1 Injection'!S39,0)*$L39/1000000,0),"")</f>
        <v/>
      </c>
      <c r="AD39" s="4" t="str">
        <f>IF(AND('T2 IC'!AD39&gt;0,ISNUMBER('T2 IC'!AD39)),ROUND(MAX($K39-'T2 IC'!AD39,0)*ROUND('T1 Injection'!T39,0)*$L39/1000000,0),"")</f>
        <v/>
      </c>
      <c r="AE39" s="4" t="str">
        <f>IF(AND('T2 IC'!AE39&gt;0,ISNUMBER('T2 IC'!AE39)),ROUND(MAX($K39-'T2 IC'!AE39,0)*ROUND('T1 Injection'!U39,0)*$L39/1000000,0),"")</f>
        <v/>
      </c>
      <c r="AF39" s="4" t="str">
        <f>IF(AND('T2 IC'!AF39&gt;0,ISNUMBER('T2 IC'!AF39)),ROUND(MAX($K39-'T2 IC'!AF39,0)*ROUND('T1 Injection'!V39,0)*$L39/1000000,0),"")</f>
        <v/>
      </c>
      <c r="AG39" s="4" t="str">
        <f>IF(AND('T2 IC'!AG39&gt;0,ISNUMBER('T2 IC'!AG39)),ROUND(MAX($K39-'T2 IC'!AG39,0)*ROUND('T1 Injection'!W39,0)*$L39/1000000,0),"")</f>
        <v/>
      </c>
      <c r="AH39" s="4">
        <f>IF(AND('T2 IC'!AH39&gt;0,ISNUMBER('T2 IC'!AH39)),ROUND(MAX($K39-'T2 IC'!AH39,0)*ROUND('T1 Injection'!X39,0)*$L39/1000000,0),"")</f>
        <v>141</v>
      </c>
      <c r="AI39" s="4">
        <f>IF(AND('T2 IC'!AI39&gt;0,ISNUMBER('T2 IC'!AI39)),ROUND(MAX($K39-'T2 IC'!AI39,0)*ROUND('T1 Injection'!Y39,0)*$L39/1000000,0),"")</f>
        <v>143</v>
      </c>
      <c r="AJ39" s="4">
        <f>IF(AND('T2 IC'!AJ39&gt;0,ISNUMBER('T2 IC'!AJ39)),ROUND(MAX($K39-'T2 IC'!AJ39,0)*ROUND('T1 Injection'!Z39,0)*$L39/1000000,0),"")</f>
        <v>288</v>
      </c>
      <c r="AK39" s="4">
        <f>IF(AND('T2 IC'!AK39&gt;0,ISNUMBER('T2 IC'!AK39)),ROUND(MAX($K39-'T2 IC'!AK39,0)*ROUND('T1 Injection'!AA39,0)*$L39/1000000,0),"")</f>
        <v>285</v>
      </c>
      <c r="AL39" s="4">
        <f>IF(AND('T2 IC'!AL39&gt;0,ISNUMBER('T2 IC'!AL39)),ROUND(MAX($K39-'T2 IC'!AL39,0)*ROUND('T1 Injection'!AB39,0)*$L39/1000000,0),"")</f>
        <v>285</v>
      </c>
      <c r="AM39" s="4">
        <f>IF(AND('T2 IC'!AM39&gt;0,ISNUMBER('T2 IC'!AM39)),ROUND(MAX($K39-'T2 IC'!AM39,0)*ROUND('T1 Injection'!AC39,0)*$L39/1000000,0),"")</f>
        <v>288</v>
      </c>
      <c r="AN39" s="4">
        <f>IF(AND('T2 IC'!AN39&gt;0,ISNUMBER('T2 IC'!AN39)),ROUND(MAX($K39-'T2 IC'!AN39,0)*ROUND('T1 Injection'!AD39,0)*$L39/1000000,0),"")</f>
        <v>427</v>
      </c>
      <c r="AO39" s="4">
        <f>IF(AND('T2 IC'!AO39&gt;0,ISNUMBER('T2 IC'!AO39)),ROUND(MAX($K39-'T2 IC'!AO39,0)*ROUND('T1 Injection'!AE39,0)*$L39/1000000,0),"")</f>
        <v>418</v>
      </c>
      <c r="AP39" s="4">
        <f>IF(AND('T2 IC'!AP39&gt;0,ISNUMBER('T2 IC'!AP39)),ROUND(MAX($K39-'T2 IC'!AP39,0)*ROUND('T1 Injection'!AF39,0)*$L39/1000000,0),"")</f>
        <v>423</v>
      </c>
      <c r="AQ39" s="4">
        <f>IF(AND('T2 IC'!AQ39&gt;0,ISNUMBER('T2 IC'!AQ39)),ROUND(MAX($K39-'T2 IC'!AQ39,0)*ROUND('T1 Injection'!AG39,0)*$L39/1000000,0),"")</f>
        <v>427</v>
      </c>
      <c r="AR39" s="4">
        <f>IF(AND('T2 IC'!AR39&gt;0,ISNUMBER('T2 IC'!AR39)),ROUND(MAX($K39-'T2 IC'!AR39,0)*ROUND('T1 Injection'!AH39,0)*$L39/1000000,0),"")</f>
        <v>427</v>
      </c>
      <c r="AS39" s="4">
        <f>IF(AND('T2 IC'!AS39&gt;0,ISNUMBER('T2 IC'!AS39)),ROUND(MAX($K39-'T2 IC'!AS39,0)*ROUND('T1 Injection'!AI39,0)*$L39/1000000,0),"")</f>
        <v>609</v>
      </c>
      <c r="AT39" s="4">
        <f>IF(AND('T2 IC'!AT39&gt;0,ISNUMBER('T2 IC'!AT39)),ROUND(MAX($K39-'T2 IC'!AT39,0)*ROUND('T1 Injection'!AJ39,0)*$L39/1000000,0),"")</f>
        <v>616</v>
      </c>
      <c r="AU39" s="4">
        <f>IF(AND('T2 IC'!AU39&gt;0,ISNUMBER('T2 IC'!AU39)),ROUND(MAX($K39-'T2 IC'!AU39,0)*ROUND('T1 Injection'!AK39,0)*$L39/1000000,0),"")</f>
        <v>623</v>
      </c>
      <c r="AV39" s="4">
        <f>IF(AND('T2 IC'!AV39&gt;0,ISNUMBER('T2 IC'!AV39)),ROUND(MAX($K39-'T2 IC'!AV39,0)*ROUND('T1 Injection'!AL39,0)*$L39/1000000,0),"")</f>
        <v>623</v>
      </c>
      <c r="AW39" s="4">
        <f>IF(AND('T2 IC'!AW39&gt;0,ISNUMBER('T2 IC'!AW39)),ROUND(MAX($K39-'T2 IC'!AW39,0)*ROUND('T1 Injection'!AM39,0)*$L39/1000000,0),"")</f>
        <v>609</v>
      </c>
      <c r="AX39" s="4">
        <f>IF(AND('T2 IC'!AX39&gt;0,ISNUMBER('T2 IC'!AX39)),ROUND(MAX($K39-'T2 IC'!AX39,0)*ROUND('T1 Injection'!AN39,0)*$L39/1000000,0),"")</f>
        <v>616</v>
      </c>
      <c r="AY39" s="4">
        <f>IF(AND('T2 IC'!AY39&gt;0,ISNUMBER('T2 IC'!AY39)),ROUND(MAX($K39-'T2 IC'!AY39,0)*ROUND('T1 Injection'!AO39,0)*$L39/1000000,0),"")</f>
        <v>623</v>
      </c>
      <c r="BB39" s="4">
        <f t="shared" si="7"/>
        <v>0</v>
      </c>
      <c r="BC39" s="4">
        <f t="shared" si="7"/>
        <v>0</v>
      </c>
      <c r="BD39" s="4">
        <f t="shared" si="7"/>
        <v>284</v>
      </c>
      <c r="BE39" s="4">
        <f t="shared" si="7"/>
        <v>1146</v>
      </c>
      <c r="BF39" s="4">
        <f t="shared" si="7"/>
        <v>1695</v>
      </c>
      <c r="BG39" s="4">
        <f t="shared" si="7"/>
        <v>2275</v>
      </c>
      <c r="BH39" s="4">
        <f t="shared" si="7"/>
        <v>2471</v>
      </c>
    </row>
    <row r="40" spans="2:60" x14ac:dyDescent="0.35">
      <c r="B40" s="9"/>
      <c r="C40" s="11"/>
      <c r="D40" s="11"/>
      <c r="E40" s="11"/>
      <c r="F40" s="11"/>
      <c r="G40" s="11"/>
      <c r="H40" s="11"/>
      <c r="I40" s="11"/>
      <c r="J40" s="11"/>
      <c r="K40" s="11"/>
      <c r="L40" s="11"/>
    </row>
    <row r="41" spans="2:60" x14ac:dyDescent="0.35">
      <c r="B41" s="12" t="s">
        <v>36</v>
      </c>
      <c r="N41" s="8">
        <f t="shared" ref="N41:AY41" si="8">SUM(N4:N40)</f>
        <v>0</v>
      </c>
      <c r="O41" s="8">
        <f t="shared" si="8"/>
        <v>0</v>
      </c>
      <c r="P41" s="8">
        <f t="shared" si="8"/>
        <v>0</v>
      </c>
      <c r="Q41" s="8">
        <f t="shared" si="8"/>
        <v>2355</v>
      </c>
      <c r="R41" s="8">
        <f t="shared" si="8"/>
        <v>5263</v>
      </c>
      <c r="S41" s="8">
        <f t="shared" si="8"/>
        <v>7695</v>
      </c>
      <c r="T41" s="8">
        <f t="shared" si="8"/>
        <v>8108</v>
      </c>
      <c r="U41" s="8">
        <f t="shared" si="8"/>
        <v>9403</v>
      </c>
      <c r="V41" s="8">
        <f t="shared" si="8"/>
        <v>8959</v>
      </c>
      <c r="W41" s="8">
        <f t="shared" si="8"/>
        <v>12267</v>
      </c>
      <c r="X41" s="8">
        <f t="shared" si="8"/>
        <v>16836</v>
      </c>
      <c r="Y41" s="8">
        <f t="shared" si="8"/>
        <v>17129</v>
      </c>
      <c r="Z41" s="8">
        <f t="shared" si="8"/>
        <v>25955</v>
      </c>
      <c r="AA41" s="8">
        <f t="shared" si="8"/>
        <v>20391</v>
      </c>
      <c r="AB41" s="8">
        <f t="shared" si="8"/>
        <v>23299</v>
      </c>
      <c r="AC41" s="8">
        <f t="shared" si="8"/>
        <v>43671</v>
      </c>
      <c r="AD41" s="8">
        <f t="shared" si="8"/>
        <v>61322</v>
      </c>
      <c r="AE41" s="8">
        <f t="shared" si="8"/>
        <v>61994</v>
      </c>
      <c r="AF41" s="8">
        <f t="shared" si="8"/>
        <v>64434</v>
      </c>
      <c r="AG41" s="8">
        <f t="shared" si="8"/>
        <v>63954</v>
      </c>
      <c r="AH41" s="8">
        <f t="shared" si="8"/>
        <v>64102</v>
      </c>
      <c r="AI41" s="8">
        <f t="shared" si="8"/>
        <v>72388</v>
      </c>
      <c r="AJ41" s="8">
        <f t="shared" si="8"/>
        <v>87487</v>
      </c>
      <c r="AK41" s="8">
        <f t="shared" si="8"/>
        <v>94469</v>
      </c>
      <c r="AL41" s="8">
        <f t="shared" si="8"/>
        <v>94469</v>
      </c>
      <c r="AM41" s="8">
        <f t="shared" si="8"/>
        <v>95510</v>
      </c>
      <c r="AN41" s="8">
        <f t="shared" si="8"/>
        <v>100265</v>
      </c>
      <c r="AO41" s="8">
        <f t="shared" si="8"/>
        <v>109440</v>
      </c>
      <c r="AP41" s="8">
        <f t="shared" si="8"/>
        <v>110660</v>
      </c>
      <c r="AQ41" s="8">
        <f t="shared" si="8"/>
        <v>111872</v>
      </c>
      <c r="AR41" s="8">
        <f t="shared" si="8"/>
        <v>112913</v>
      </c>
      <c r="AS41" s="8">
        <f t="shared" si="8"/>
        <v>110649</v>
      </c>
      <c r="AT41" s="8">
        <f t="shared" si="8"/>
        <v>111882</v>
      </c>
      <c r="AU41" s="8">
        <f t="shared" si="8"/>
        <v>113109</v>
      </c>
      <c r="AV41" s="8">
        <f t="shared" si="8"/>
        <v>113109</v>
      </c>
      <c r="AW41" s="8">
        <f t="shared" si="8"/>
        <v>110649</v>
      </c>
      <c r="AX41" s="8">
        <f t="shared" si="8"/>
        <v>111882</v>
      </c>
      <c r="AY41" s="8">
        <f t="shared" si="8"/>
        <v>113109</v>
      </c>
      <c r="BB41" s="8">
        <f t="shared" ref="BB41:BH41" si="9">SUM(BB4:BB40)</f>
        <v>80311</v>
      </c>
      <c r="BC41" s="8">
        <f t="shared" si="9"/>
        <v>190286</v>
      </c>
      <c r="BD41" s="8">
        <f t="shared" si="9"/>
        <v>264878</v>
      </c>
      <c r="BE41" s="8">
        <f t="shared" si="9"/>
        <v>371935</v>
      </c>
      <c r="BF41" s="8">
        <f t="shared" si="9"/>
        <v>432237</v>
      </c>
      <c r="BG41" s="8">
        <f t="shared" si="9"/>
        <v>448553</v>
      </c>
      <c r="BH41" s="8">
        <f t="shared" si="9"/>
        <v>448749</v>
      </c>
    </row>
    <row r="42" spans="2:60" x14ac:dyDescent="0.35">
      <c r="B42" t="s">
        <v>138</v>
      </c>
    </row>
    <row r="43" spans="2:60" x14ac:dyDescent="0.35">
      <c r="B43" s="77"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7A39-139B-444D-A9BE-F1CAD66188B6}">
  <dimension ref="B2:AD41"/>
  <sheetViews>
    <sheetView workbookViewId="0">
      <pane xSplit="2" ySplit="2" topLeftCell="O27" activePane="bottomRight" state="frozen"/>
      <selection pane="topRight" activeCell="C1" sqref="C1"/>
      <selection pane="bottomLeft" activeCell="A3" sqref="A3"/>
      <selection pane="bottomRight" activeCell="Y56" sqref="Y56"/>
    </sheetView>
  </sheetViews>
  <sheetFormatPr baseColWidth="10" defaultColWidth="11.453125" defaultRowHeight="14.5" x14ac:dyDescent="0.35"/>
  <cols>
    <col min="2" max="2" width="31.81640625" customWidth="1"/>
    <col min="3" max="22" width="21.81640625" customWidth="1"/>
  </cols>
  <sheetData>
    <row r="2" spans="2:30" ht="58" x14ac:dyDescent="0.35">
      <c r="B2" s="57" t="s">
        <v>37</v>
      </c>
      <c r="C2" s="58" t="s">
        <v>43</v>
      </c>
      <c r="D2" s="58" t="s">
        <v>116</v>
      </c>
      <c r="E2" s="58" t="s">
        <v>115</v>
      </c>
      <c r="F2" s="58" t="s">
        <v>38</v>
      </c>
      <c r="G2" s="58" t="s">
        <v>41</v>
      </c>
      <c r="H2" s="58" t="s">
        <v>117</v>
      </c>
      <c r="I2" s="58" t="s">
        <v>44</v>
      </c>
      <c r="J2" s="58" t="s">
        <v>45</v>
      </c>
      <c r="K2" s="58" t="s">
        <v>46</v>
      </c>
      <c r="L2" s="58" t="s">
        <v>122</v>
      </c>
      <c r="M2" s="58" t="s">
        <v>123</v>
      </c>
      <c r="N2" s="58" t="s">
        <v>124</v>
      </c>
      <c r="O2" s="58" t="s">
        <v>118</v>
      </c>
      <c r="P2" s="58" t="s">
        <v>120</v>
      </c>
      <c r="Q2" s="58" t="s">
        <v>119</v>
      </c>
      <c r="R2" s="58" t="s">
        <v>47</v>
      </c>
      <c r="S2" s="58" t="s">
        <v>125</v>
      </c>
      <c r="T2" s="58" t="s">
        <v>126</v>
      </c>
      <c r="U2" s="58" t="s">
        <v>127</v>
      </c>
      <c r="V2" s="58" t="s">
        <v>121</v>
      </c>
      <c r="W2" s="59"/>
      <c r="X2" s="65">
        <v>2025</v>
      </c>
      <c r="Y2" s="65">
        <f>X2+1</f>
        <v>2026</v>
      </c>
      <c r="Z2" s="65">
        <f t="shared" ref="Z2:AD2" si="0">Y2+1</f>
        <v>2027</v>
      </c>
      <c r="AA2" s="65">
        <f t="shared" si="0"/>
        <v>2028</v>
      </c>
      <c r="AB2" s="65">
        <f t="shared" si="0"/>
        <v>2029</v>
      </c>
      <c r="AC2" s="65">
        <f t="shared" si="0"/>
        <v>2030</v>
      </c>
      <c r="AD2" s="65">
        <f t="shared" si="0"/>
        <v>2031</v>
      </c>
    </row>
    <row r="3" spans="2:30" x14ac:dyDescent="0.35">
      <c r="B3" s="10"/>
    </row>
    <row r="4" spans="2:30" x14ac:dyDescent="0.35">
      <c r="B4" t="str">
        <f>'T1 Injection'!B4</f>
        <v>CTBM_Saint-Pie</v>
      </c>
      <c r="C4" s="54">
        <v>67.8</v>
      </c>
      <c r="D4" s="54">
        <v>38.39</v>
      </c>
      <c r="E4" s="13">
        <v>44927</v>
      </c>
      <c r="F4" s="13">
        <f t="shared" ref="F4:F39" si="1">EOMONTH(E4,MOD(3-MONTH(E4),3)-3)+1</f>
        <v>44927</v>
      </c>
      <c r="G4" s="13">
        <v>46112</v>
      </c>
      <c r="H4" s="52">
        <v>20</v>
      </c>
      <c r="I4" s="13">
        <f>DATE(YEAR(G4)+IF(MONTH(G4)&lt;=6,0,1),6,30)</f>
        <v>46203</v>
      </c>
      <c r="J4" s="13">
        <f t="shared" ref="J4:J39" si="2">MAX(F4,EOMONTH(K4,-36)+1)</f>
        <v>44927</v>
      </c>
      <c r="K4" s="13">
        <f>DATE(YEAR(I4)-1,12,31)</f>
        <v>46022</v>
      </c>
      <c r="L4" s="4">
        <f>SUMIFS('T1 Injection'!$D4:$AP4,'T1 Injection'!$D$2:$AP$2,"&gt;="&amp;$J4,'T1 Injection'!$D$2:$AP$2,"&lt;="&amp;$K4)</f>
        <v>7858838.6822597496</v>
      </c>
      <c r="M4" s="17">
        <f t="shared" ref="M4:M39" si="3">ROUND(MAX($C4-$H4,0)*ROUND($L4,0)*$D4/1000000,0)</f>
        <v>14421</v>
      </c>
      <c r="N4" s="4">
        <f>SUMIFS('T3 UC trimestriels'!$N4:$AZ4,'T3 UC trimestriels'!$N$2:$AZ$2,"&gt;="&amp;$J4,'T3 UC trimestriels'!$N$2:$AZ$2,"&lt;="&amp;$K4)</f>
        <v>9897</v>
      </c>
      <c r="O4" s="17">
        <f>MAX(M4-N4,0)</f>
        <v>4524</v>
      </c>
      <c r="P4" s="13">
        <f t="shared" ref="P4:P39" si="4">EDATE(I4,12)</f>
        <v>46568</v>
      </c>
      <c r="Q4" s="13">
        <f t="shared" ref="Q4:Q39" si="5">K4+1</f>
        <v>46023</v>
      </c>
      <c r="R4" s="13">
        <f>DATE(YEAR(P4)-1,12,31)</f>
        <v>46387</v>
      </c>
      <c r="S4" s="4">
        <f>SUMIFS('T1 Injection'!$D4:$AP4,'T1 Injection'!$D$2:$AP$2,"&gt;="&amp;$Q4,'T1 Injection'!$D$2:$AP$2,"&lt;="&amp;$R4)</f>
        <v>3344523.621008181</v>
      </c>
      <c r="T4" s="17">
        <f t="shared" ref="T4:T39" si="6">ROUND(MAX($C4-$H4,0)*ROUND($S4,0)*$D4/1000000,0)</f>
        <v>6137</v>
      </c>
      <c r="U4" s="4">
        <f>SUMIFS('T3 UC trimestriels'!$N4:$AZ4,'T3 UC trimestriels'!$N$2:$AZ$2,"&gt;="&amp;$Q4,'T3 UC trimestriels'!$N$2:$AZ$2,"&lt;="&amp;$R4)</f>
        <v>6137</v>
      </c>
      <c r="V4" s="17">
        <f>MAX(T4-U4,0)</f>
        <v>0</v>
      </c>
      <c r="X4" s="4">
        <f t="shared" ref="X4:AD13" si="7">IF(YEAR($I4)=X$2,$O4,0)+IF(YEAR($P4)=X$2,$V4,0)</f>
        <v>0</v>
      </c>
      <c r="Y4" s="4">
        <f t="shared" si="7"/>
        <v>4524</v>
      </c>
      <c r="Z4" s="4">
        <f t="shared" si="7"/>
        <v>0</v>
      </c>
      <c r="AA4" s="4">
        <f t="shared" si="7"/>
        <v>0</v>
      </c>
      <c r="AB4" s="4">
        <f t="shared" si="7"/>
        <v>0</v>
      </c>
      <c r="AC4" s="4">
        <f t="shared" si="7"/>
        <v>0</v>
      </c>
      <c r="AD4" s="4">
        <f t="shared" si="7"/>
        <v>0</v>
      </c>
    </row>
    <row r="5" spans="2:30" x14ac:dyDescent="0.35">
      <c r="B5" t="str">
        <f>'T1 Injection'!B5</f>
        <v>COOP Carbone_Warwick</v>
      </c>
      <c r="C5" s="54">
        <v>67.8</v>
      </c>
      <c r="D5" s="54">
        <v>38.39</v>
      </c>
      <c r="E5" s="13">
        <v>44927</v>
      </c>
      <c r="F5" s="13">
        <f t="shared" si="1"/>
        <v>44927</v>
      </c>
      <c r="G5" s="13">
        <v>46112</v>
      </c>
      <c r="H5" s="52">
        <v>20</v>
      </c>
      <c r="I5" s="13">
        <f t="shared" ref="I5:I39" si="8">DATE(YEAR(G5)+IF(MONTH(G5)&lt;=6,0,1),6,30)</f>
        <v>46203</v>
      </c>
      <c r="J5" s="13">
        <f t="shared" si="2"/>
        <v>44927</v>
      </c>
      <c r="K5" s="13">
        <f t="shared" ref="K5:K39" si="9">DATE(YEAR(I5)-1,12,31)</f>
        <v>46022</v>
      </c>
      <c r="L5" s="4">
        <f>SUMIFS('T1 Injection'!$D5:$AP5,'T1 Injection'!$D$2:$AP$2,"&gt;="&amp;$J5,'T1 Injection'!$D$2:$AP$2,"&lt;="&amp;$K5)</f>
        <v>5067872.6645227531</v>
      </c>
      <c r="M5" s="17">
        <f t="shared" si="3"/>
        <v>9300</v>
      </c>
      <c r="N5" s="4">
        <f>SUMIFS('T3 UC trimestriels'!$N5:$AZ5,'T3 UC trimestriels'!$N$2:$AZ$2,"&gt;="&amp;$J5,'T3 UC trimestriels'!$N$2:$AZ$2,"&lt;="&amp;$K5)</f>
        <v>6381</v>
      </c>
      <c r="O5" s="17">
        <f t="shared" ref="O5:O39" si="10">MAX(M5-N5,0)</f>
        <v>2919</v>
      </c>
      <c r="P5" s="13">
        <f t="shared" si="4"/>
        <v>46568</v>
      </c>
      <c r="Q5" s="13">
        <f t="shared" si="5"/>
        <v>46023</v>
      </c>
      <c r="R5" s="13">
        <f t="shared" ref="R5:R39" si="11">DATE(YEAR(P5)-1,12,31)</f>
        <v>46387</v>
      </c>
      <c r="S5" s="4">
        <f>SUMIFS('T1 Injection'!$D5:$AP5,'T1 Injection'!$D$2:$AP$2,"&gt;="&amp;$Q5,'T1 Injection'!$D$2:$AP$2,"&lt;="&amp;$R5)</f>
        <v>2046698.9880584388</v>
      </c>
      <c r="T5" s="17">
        <f t="shared" si="6"/>
        <v>3756</v>
      </c>
      <c r="U5" s="4">
        <f>SUMIFS('T3 UC trimestriels'!$N5:$AZ5,'T3 UC trimestriels'!$N$2:$AZ$2,"&gt;="&amp;$Q5,'T3 UC trimestriels'!$N$2:$AZ$2,"&lt;="&amp;$R5)</f>
        <v>3756</v>
      </c>
      <c r="V5" s="17">
        <f t="shared" ref="V5:V39" si="12">MAX(T5-U5,0)</f>
        <v>0</v>
      </c>
      <c r="X5" s="4">
        <f t="shared" si="7"/>
        <v>0</v>
      </c>
      <c r="Y5" s="4">
        <f t="shared" si="7"/>
        <v>2919</v>
      </c>
      <c r="Z5" s="4">
        <f t="shared" si="7"/>
        <v>0</v>
      </c>
      <c r="AA5" s="4">
        <f t="shared" si="7"/>
        <v>0</v>
      </c>
      <c r="AB5" s="4">
        <f t="shared" si="7"/>
        <v>0</v>
      </c>
      <c r="AC5" s="4">
        <f t="shared" si="7"/>
        <v>0</v>
      </c>
      <c r="AD5" s="4">
        <f t="shared" si="7"/>
        <v>0</v>
      </c>
    </row>
    <row r="6" spans="2:30" x14ac:dyDescent="0.35">
      <c r="B6" t="str">
        <f>'T1 Injection'!B6</f>
        <v>VSH_Saint-Hyacinthe</v>
      </c>
      <c r="C6" s="54">
        <v>67.8</v>
      </c>
      <c r="D6" s="54">
        <v>38.39</v>
      </c>
      <c r="E6" s="13">
        <v>44927</v>
      </c>
      <c r="F6" s="13">
        <f t="shared" si="1"/>
        <v>44927</v>
      </c>
      <c r="G6" s="13">
        <v>46112</v>
      </c>
      <c r="H6" s="52">
        <v>20</v>
      </c>
      <c r="I6" s="13">
        <f t="shared" si="8"/>
        <v>46203</v>
      </c>
      <c r="J6" s="13">
        <f t="shared" si="2"/>
        <v>44927</v>
      </c>
      <c r="K6" s="13">
        <f t="shared" si="9"/>
        <v>46022</v>
      </c>
      <c r="L6" s="4">
        <f>SUMIFS('T1 Injection'!$D6:$AP6,'T1 Injection'!$D$2:$AP$2,"&gt;="&amp;$J6,'T1 Injection'!$D$2:$AP$2,"&lt;="&amp;$K6)</f>
        <v>14491559.039928848</v>
      </c>
      <c r="M6" s="17">
        <f t="shared" si="3"/>
        <v>26593</v>
      </c>
      <c r="N6" s="4">
        <f>SUMIFS('T3 UC trimestriels'!$N6:$AZ6,'T3 UC trimestriels'!$N$2:$AZ$2,"&gt;="&amp;$J6,'T3 UC trimestriels'!$N$2:$AZ$2,"&lt;="&amp;$K6)</f>
        <v>27707</v>
      </c>
      <c r="O6" s="17">
        <f t="shared" si="10"/>
        <v>0</v>
      </c>
      <c r="P6" s="13">
        <f t="shared" si="4"/>
        <v>46568</v>
      </c>
      <c r="Q6" s="13">
        <f t="shared" si="5"/>
        <v>46023</v>
      </c>
      <c r="R6" s="13">
        <f t="shared" si="11"/>
        <v>46387</v>
      </c>
      <c r="S6" s="4">
        <f>SUMIFS('T1 Injection'!$D6:$AP6,'T1 Injection'!$D$2:$AP$2,"&gt;="&amp;$Q6,'T1 Injection'!$D$2:$AP$2,"&lt;="&amp;$R6)</f>
        <v>4439812</v>
      </c>
      <c r="T6" s="17">
        <f t="shared" si="6"/>
        <v>8147</v>
      </c>
      <c r="U6" s="4">
        <f>SUMIFS('T3 UC trimestriels'!$N6:$AZ6,'T3 UC trimestriels'!$N$2:$AZ$2,"&gt;="&amp;$Q6,'T3 UC trimestriels'!$N$2:$AZ$2,"&lt;="&amp;$R6)</f>
        <v>8148</v>
      </c>
      <c r="V6" s="17">
        <f t="shared" si="12"/>
        <v>0</v>
      </c>
      <c r="X6" s="4">
        <f t="shared" si="7"/>
        <v>0</v>
      </c>
      <c r="Y6" s="4">
        <f t="shared" si="7"/>
        <v>0</v>
      </c>
      <c r="Z6" s="4">
        <f t="shared" si="7"/>
        <v>0</v>
      </c>
      <c r="AA6" s="4">
        <f t="shared" si="7"/>
        <v>0</v>
      </c>
      <c r="AB6" s="4">
        <f t="shared" si="7"/>
        <v>0</v>
      </c>
      <c r="AC6" s="4">
        <f t="shared" si="7"/>
        <v>0</v>
      </c>
      <c r="AD6" s="4">
        <f t="shared" si="7"/>
        <v>0</v>
      </c>
    </row>
    <row r="7" spans="2:30" x14ac:dyDescent="0.35">
      <c r="B7" t="str">
        <f>'T1 Injection'!B7</f>
        <v>Tidal_Hamilton</v>
      </c>
      <c r="C7" s="54">
        <v>67.8</v>
      </c>
      <c r="D7" s="54">
        <v>38.39</v>
      </c>
      <c r="E7" s="13">
        <v>45006</v>
      </c>
      <c r="F7" s="13">
        <f t="shared" si="1"/>
        <v>44927</v>
      </c>
      <c r="G7" s="13">
        <v>46112</v>
      </c>
      <c r="H7" s="52">
        <v>20</v>
      </c>
      <c r="I7" s="13">
        <f t="shared" si="8"/>
        <v>46203</v>
      </c>
      <c r="J7" s="13">
        <f t="shared" si="2"/>
        <v>44927</v>
      </c>
      <c r="K7" s="13">
        <f t="shared" si="9"/>
        <v>46022</v>
      </c>
      <c r="L7" s="4">
        <f>SUMIFS('T1 Injection'!$D7:$AP7,'T1 Injection'!$D$2:$AP$2,"&gt;="&amp;$J7,'T1 Injection'!$D$2:$AP$2,"&lt;="&amp;$K7)</f>
        <v>2205698.1065138089</v>
      </c>
      <c r="M7" s="17">
        <f t="shared" si="3"/>
        <v>4048</v>
      </c>
      <c r="N7" s="4">
        <f>SUMIFS('T3 UC trimestriels'!$N7:$AZ7,'T3 UC trimestriels'!$N$2:$AZ$2,"&gt;="&amp;$J7,'T3 UC trimestriels'!$N$2:$AZ$2,"&lt;="&amp;$K7)</f>
        <v>4078</v>
      </c>
      <c r="O7" s="17">
        <f t="shared" si="10"/>
        <v>0</v>
      </c>
      <c r="P7" s="13">
        <f t="shared" si="4"/>
        <v>46568</v>
      </c>
      <c r="Q7" s="13">
        <f t="shared" si="5"/>
        <v>46023</v>
      </c>
      <c r="R7" s="13">
        <f t="shared" si="11"/>
        <v>46387</v>
      </c>
      <c r="S7" s="4">
        <f>SUMIFS('T1 Injection'!$D7:$AP7,'T1 Injection'!$D$2:$AP$2,"&gt;="&amp;$Q7,'T1 Injection'!$D$2:$AP$2,"&lt;="&amp;$R7)</f>
        <v>1076002.1808219177</v>
      </c>
      <c r="T7" s="17">
        <f t="shared" si="6"/>
        <v>1975</v>
      </c>
      <c r="U7" s="4">
        <f>SUMIFS('T3 UC trimestriels'!$N7:$AZ7,'T3 UC trimestriels'!$N$2:$AZ$2,"&gt;="&amp;$Q7,'T3 UC trimestriels'!$N$2:$AZ$2,"&lt;="&amp;$R7)</f>
        <v>1974</v>
      </c>
      <c r="V7" s="17">
        <f t="shared" si="12"/>
        <v>1</v>
      </c>
      <c r="X7" s="4">
        <f t="shared" si="7"/>
        <v>0</v>
      </c>
      <c r="Y7" s="4">
        <f t="shared" si="7"/>
        <v>0</v>
      </c>
      <c r="Z7" s="4">
        <f t="shared" si="7"/>
        <v>1</v>
      </c>
      <c r="AA7" s="4">
        <f t="shared" si="7"/>
        <v>0</v>
      </c>
      <c r="AB7" s="4">
        <f t="shared" si="7"/>
        <v>0</v>
      </c>
      <c r="AC7" s="4">
        <f t="shared" si="7"/>
        <v>0</v>
      </c>
      <c r="AD7" s="4">
        <f t="shared" si="7"/>
        <v>0</v>
      </c>
    </row>
    <row r="8" spans="2:30" x14ac:dyDescent="0.35">
      <c r="B8" t="str">
        <f>'T1 Injection'!B8</f>
        <v>ADM_Candiac</v>
      </c>
      <c r="C8" s="54">
        <v>67.8</v>
      </c>
      <c r="D8" s="54">
        <v>38.39</v>
      </c>
      <c r="E8" s="13">
        <v>45006</v>
      </c>
      <c r="F8" s="13">
        <f t="shared" si="1"/>
        <v>44927</v>
      </c>
      <c r="G8" s="13">
        <v>46112</v>
      </c>
      <c r="H8" s="52">
        <v>20</v>
      </c>
      <c r="I8" s="13">
        <f t="shared" si="8"/>
        <v>46203</v>
      </c>
      <c r="J8" s="13">
        <f t="shared" si="2"/>
        <v>44927</v>
      </c>
      <c r="K8" s="13">
        <f t="shared" si="9"/>
        <v>46022</v>
      </c>
      <c r="L8" s="4">
        <f>SUMIFS('T1 Injection'!$D8:$AP8,'T1 Injection'!$D$2:$AP$2,"&gt;="&amp;$J8,'T1 Injection'!$D$2:$AP$2,"&lt;="&amp;$K8)</f>
        <v>7732606.0193255898</v>
      </c>
      <c r="M8" s="17">
        <f t="shared" si="3"/>
        <v>14190</v>
      </c>
      <c r="N8" s="4">
        <f>SUMIFS('T3 UC trimestriels'!$N8:$AZ8,'T3 UC trimestriels'!$N$2:$AZ$2,"&gt;="&amp;$J8,'T3 UC trimestriels'!$N$2:$AZ$2,"&lt;="&amp;$K8)</f>
        <v>9618</v>
      </c>
      <c r="O8" s="17">
        <f t="shared" si="10"/>
        <v>4572</v>
      </c>
      <c r="P8" s="13">
        <f t="shared" si="4"/>
        <v>46568</v>
      </c>
      <c r="Q8" s="13">
        <f t="shared" si="5"/>
        <v>46023</v>
      </c>
      <c r="R8" s="13">
        <f t="shared" si="11"/>
        <v>46387</v>
      </c>
      <c r="S8" s="4">
        <f>SUMIFS('T1 Injection'!$D8:$AP8,'T1 Injection'!$D$2:$AP$2,"&gt;="&amp;$Q8,'T1 Injection'!$D$2:$AP$2,"&lt;="&amp;$R8)</f>
        <v>1959988.3342465754</v>
      </c>
      <c r="T8" s="17">
        <f t="shared" si="6"/>
        <v>3597</v>
      </c>
      <c r="U8" s="4">
        <f>SUMIFS('T3 UC trimestriels'!$N8:$AZ8,'T3 UC trimestriels'!$N$2:$AZ$2,"&gt;="&amp;$Q8,'T3 UC trimestriels'!$N$2:$AZ$2,"&lt;="&amp;$R8)</f>
        <v>3596</v>
      </c>
      <c r="V8" s="17">
        <f t="shared" si="12"/>
        <v>1</v>
      </c>
      <c r="X8" s="4">
        <f t="shared" si="7"/>
        <v>0</v>
      </c>
      <c r="Y8" s="4">
        <f t="shared" si="7"/>
        <v>4572</v>
      </c>
      <c r="Z8" s="4">
        <f t="shared" si="7"/>
        <v>1</v>
      </c>
      <c r="AA8" s="4">
        <f t="shared" si="7"/>
        <v>0</v>
      </c>
      <c r="AB8" s="4">
        <f t="shared" si="7"/>
        <v>0</v>
      </c>
      <c r="AC8" s="4">
        <f t="shared" si="7"/>
        <v>0</v>
      </c>
      <c r="AD8" s="4">
        <f t="shared" si="7"/>
        <v>0</v>
      </c>
    </row>
    <row r="9" spans="2:30" x14ac:dyDescent="0.35">
      <c r="B9" t="str">
        <f>'T1 Injection'!B9</f>
        <v>SEMECS_Varennes</v>
      </c>
      <c r="C9" s="54">
        <v>67.8</v>
      </c>
      <c r="D9" s="54">
        <v>38.39</v>
      </c>
      <c r="E9" s="13">
        <v>45479</v>
      </c>
      <c r="F9" s="13">
        <f t="shared" si="1"/>
        <v>45474</v>
      </c>
      <c r="G9" s="13">
        <v>46477</v>
      </c>
      <c r="H9" s="52">
        <v>20</v>
      </c>
      <c r="I9" s="13">
        <f t="shared" si="8"/>
        <v>46568</v>
      </c>
      <c r="J9" s="13">
        <f t="shared" si="2"/>
        <v>45474</v>
      </c>
      <c r="K9" s="13">
        <f t="shared" si="9"/>
        <v>46387</v>
      </c>
      <c r="L9" s="4">
        <f>SUMIFS('T1 Injection'!$D9:$AP9,'T1 Injection'!$D$2:$AP$2,"&gt;="&amp;$J9,'T1 Injection'!$D$2:$AP$2,"&lt;="&amp;$K9)</f>
        <v>6275345.9013222065</v>
      </c>
      <c r="M9" s="17">
        <f t="shared" si="3"/>
        <v>11516</v>
      </c>
      <c r="N9" s="4">
        <f>SUMIFS('T3 UC trimestriels'!$N9:$AZ9,'T3 UC trimestriels'!$N$2:$AZ$2,"&gt;="&amp;$J9,'T3 UC trimestriels'!$N$2:$AZ$2,"&lt;="&amp;$K9)</f>
        <v>0</v>
      </c>
      <c r="O9" s="17">
        <f t="shared" si="10"/>
        <v>11516</v>
      </c>
      <c r="P9" s="13">
        <f t="shared" si="4"/>
        <v>46934</v>
      </c>
      <c r="Q9" s="13">
        <f t="shared" si="5"/>
        <v>46388</v>
      </c>
      <c r="R9" s="13">
        <f t="shared" si="11"/>
        <v>46752</v>
      </c>
      <c r="S9" s="4">
        <f>SUMIFS('T1 Injection'!$D9:$AP9,'T1 Injection'!$D$2:$AP$2,"&gt;="&amp;$Q9,'T1 Injection'!$D$2:$AP$2,"&lt;="&amp;$R9)</f>
        <v>2642589.5580560477</v>
      </c>
      <c r="T9" s="17">
        <f t="shared" si="6"/>
        <v>4849</v>
      </c>
      <c r="U9" s="4">
        <f>SUMIFS('T3 UC trimestriels'!$N9:$AZ9,'T3 UC trimestriels'!$N$2:$AZ$2,"&gt;="&amp;$Q9,'T3 UC trimestriels'!$N$2:$AZ$2,"&lt;="&amp;$R9)</f>
        <v>4850</v>
      </c>
      <c r="V9" s="17">
        <f t="shared" si="12"/>
        <v>0</v>
      </c>
      <c r="X9" s="4">
        <f t="shared" si="7"/>
        <v>0</v>
      </c>
      <c r="Y9" s="4">
        <f t="shared" si="7"/>
        <v>0</v>
      </c>
      <c r="Z9" s="4">
        <f t="shared" si="7"/>
        <v>11516</v>
      </c>
      <c r="AA9" s="4">
        <f t="shared" si="7"/>
        <v>0</v>
      </c>
      <c r="AB9" s="4">
        <f t="shared" si="7"/>
        <v>0</v>
      </c>
      <c r="AC9" s="4">
        <f t="shared" si="7"/>
        <v>0</v>
      </c>
      <c r="AD9" s="4">
        <f t="shared" si="7"/>
        <v>0</v>
      </c>
    </row>
    <row r="10" spans="2:30" x14ac:dyDescent="0.35">
      <c r="B10" t="str">
        <f>'T1 Injection'!B10</f>
        <v>WAGA_Saint-Étienne-des-Grès</v>
      </c>
      <c r="C10" s="54">
        <v>67.8</v>
      </c>
      <c r="D10" s="54">
        <v>38.39</v>
      </c>
      <c r="E10" s="13">
        <v>45070</v>
      </c>
      <c r="F10" s="13">
        <f t="shared" si="1"/>
        <v>45017</v>
      </c>
      <c r="G10" s="13">
        <v>46112</v>
      </c>
      <c r="H10" s="52">
        <v>20</v>
      </c>
      <c r="I10" s="13">
        <f t="shared" si="8"/>
        <v>46203</v>
      </c>
      <c r="J10" s="13">
        <f t="shared" si="2"/>
        <v>45017</v>
      </c>
      <c r="K10" s="13">
        <f t="shared" si="9"/>
        <v>46022</v>
      </c>
      <c r="L10" s="4">
        <f>SUMIFS('T1 Injection'!$D10:$AP10,'T1 Injection'!$D$2:$AP$2,"&gt;="&amp;$J10,'T1 Injection'!$D$2:$AP$2,"&lt;="&amp;$K10)</f>
        <v>20451209.659009319</v>
      </c>
      <c r="M10" s="17">
        <f t="shared" si="3"/>
        <v>37529</v>
      </c>
      <c r="N10" s="4">
        <f>SUMIFS('T3 UC trimestriels'!$N10:$AZ10,'T3 UC trimestriels'!$N$2:$AZ$2,"&gt;="&amp;$J10,'T3 UC trimestriels'!$N$2:$AZ$2,"&lt;="&amp;$K10)</f>
        <v>39098</v>
      </c>
      <c r="O10" s="17">
        <f t="shared" si="10"/>
        <v>0</v>
      </c>
      <c r="P10" s="13">
        <f t="shared" si="4"/>
        <v>46568</v>
      </c>
      <c r="Q10" s="13">
        <f t="shared" si="5"/>
        <v>46023</v>
      </c>
      <c r="R10" s="13">
        <f t="shared" si="11"/>
        <v>46387</v>
      </c>
      <c r="S10" s="4">
        <f>SUMIFS('T1 Injection'!$D10:$AP10,'T1 Injection'!$D$2:$AP$2,"&gt;="&amp;$Q10,'T1 Injection'!$D$2:$AP$2,"&lt;="&amp;$R10)</f>
        <v>8111552.090586666</v>
      </c>
      <c r="T10" s="17">
        <f t="shared" si="6"/>
        <v>14885</v>
      </c>
      <c r="U10" s="4">
        <f>SUMIFS('T3 UC trimestriels'!$N10:$AZ10,'T3 UC trimestriels'!$N$2:$AZ$2,"&gt;="&amp;$Q10,'T3 UC trimestriels'!$N$2:$AZ$2,"&lt;="&amp;$R10)</f>
        <v>14885</v>
      </c>
      <c r="V10" s="17">
        <f t="shared" si="12"/>
        <v>0</v>
      </c>
      <c r="X10" s="4">
        <f t="shared" si="7"/>
        <v>0</v>
      </c>
      <c r="Y10" s="4">
        <f t="shared" si="7"/>
        <v>0</v>
      </c>
      <c r="Z10" s="4">
        <f t="shared" si="7"/>
        <v>0</v>
      </c>
      <c r="AA10" s="4">
        <f t="shared" si="7"/>
        <v>0</v>
      </c>
      <c r="AB10" s="4">
        <f t="shared" si="7"/>
        <v>0</v>
      </c>
      <c r="AC10" s="4">
        <f t="shared" si="7"/>
        <v>0</v>
      </c>
      <c r="AD10" s="4">
        <f t="shared" si="7"/>
        <v>0</v>
      </c>
    </row>
    <row r="11" spans="2:30" x14ac:dyDescent="0.35">
      <c r="B11" t="str">
        <f>'T1 Injection'!B11</f>
        <v>WAGA_Chicoutimi</v>
      </c>
      <c r="C11" s="54">
        <v>67.8</v>
      </c>
      <c r="D11" s="54">
        <v>38.39</v>
      </c>
      <c r="E11" s="13">
        <v>45265</v>
      </c>
      <c r="F11" s="13">
        <f t="shared" si="1"/>
        <v>45200</v>
      </c>
      <c r="G11" s="13">
        <v>46660</v>
      </c>
      <c r="H11" s="52">
        <v>20</v>
      </c>
      <c r="I11" s="13">
        <f t="shared" si="8"/>
        <v>46934</v>
      </c>
      <c r="J11" s="13">
        <f t="shared" si="2"/>
        <v>45658</v>
      </c>
      <c r="K11" s="13">
        <f t="shared" si="9"/>
        <v>46752</v>
      </c>
      <c r="L11" s="4">
        <f>SUMIFS('T1 Injection'!$D11:$AP11,'T1 Injection'!$D$2:$AP$2,"&gt;="&amp;$J11,'T1 Injection'!$D$2:$AP$2,"&lt;="&amp;$K11)</f>
        <v>4085761.2630652143</v>
      </c>
      <c r="M11" s="17">
        <f t="shared" si="3"/>
        <v>7498</v>
      </c>
      <c r="N11" s="4">
        <f>SUMIFS('T3 UC trimestriels'!$N11:$AZ11,'T3 UC trimestriels'!$N$2:$AZ$2,"&gt;="&amp;$J11,'T3 UC trimestriels'!$N$2:$AZ$2,"&lt;="&amp;$K11)</f>
        <v>6383</v>
      </c>
      <c r="O11" s="17">
        <f t="shared" si="10"/>
        <v>1115</v>
      </c>
      <c r="P11" s="13">
        <f t="shared" si="4"/>
        <v>47299</v>
      </c>
      <c r="Q11" s="13">
        <f t="shared" si="5"/>
        <v>46753</v>
      </c>
      <c r="R11" s="13">
        <f t="shared" si="11"/>
        <v>47118</v>
      </c>
      <c r="S11" s="4">
        <f>SUMIFS('T1 Injection'!$D11:$AP11,'T1 Injection'!$D$2:$AP$2,"&gt;="&amp;$Q11,'T1 Injection'!$D$2:$AP$2,"&lt;="&amp;$R11)</f>
        <v>1330987.2595254136</v>
      </c>
      <c r="T11" s="17">
        <f t="shared" si="6"/>
        <v>2442</v>
      </c>
      <c r="U11" s="4">
        <f>SUMIFS('T3 UC trimestriels'!$N11:$AZ11,'T3 UC trimestriels'!$N$2:$AZ$2,"&gt;="&amp;$Q11,'T3 UC trimestriels'!$N$2:$AZ$2,"&lt;="&amp;$R11)</f>
        <v>2443</v>
      </c>
      <c r="V11" s="17">
        <f t="shared" si="12"/>
        <v>0</v>
      </c>
      <c r="X11" s="4">
        <f t="shared" si="7"/>
        <v>0</v>
      </c>
      <c r="Y11" s="4">
        <f t="shared" si="7"/>
        <v>0</v>
      </c>
      <c r="Z11" s="4">
        <f t="shared" si="7"/>
        <v>0</v>
      </c>
      <c r="AA11" s="4">
        <f t="shared" si="7"/>
        <v>1115</v>
      </c>
      <c r="AB11" s="4">
        <f t="shared" si="7"/>
        <v>0</v>
      </c>
      <c r="AC11" s="4">
        <f t="shared" si="7"/>
        <v>0</v>
      </c>
      <c r="AD11" s="4">
        <f t="shared" si="7"/>
        <v>0</v>
      </c>
    </row>
    <row r="12" spans="2:30" x14ac:dyDescent="0.35">
      <c r="B12" t="str">
        <f>'T1 Injection'!B12</f>
        <v>WAGA_Brome</v>
      </c>
      <c r="C12" s="54">
        <v>67.8</v>
      </c>
      <c r="D12" s="54">
        <v>38.39</v>
      </c>
      <c r="E12" s="13">
        <v>45476</v>
      </c>
      <c r="F12" s="13">
        <f t="shared" si="1"/>
        <v>45474</v>
      </c>
      <c r="G12" s="13">
        <v>46660</v>
      </c>
      <c r="H12" s="52">
        <v>20</v>
      </c>
      <c r="I12" s="13">
        <f t="shared" si="8"/>
        <v>46934</v>
      </c>
      <c r="J12" s="13">
        <f t="shared" si="2"/>
        <v>45658</v>
      </c>
      <c r="K12" s="13">
        <f t="shared" si="9"/>
        <v>46752</v>
      </c>
      <c r="L12" s="4">
        <f>SUMIFS('T1 Injection'!$D12:$AP12,'T1 Injection'!$D$2:$AP$2,"&gt;="&amp;$J12,'T1 Injection'!$D$2:$AP$2,"&lt;="&amp;$K12)</f>
        <v>4955704.0162832094</v>
      </c>
      <c r="M12" s="17">
        <f t="shared" si="3"/>
        <v>9094</v>
      </c>
      <c r="N12" s="4">
        <f>SUMIFS('T3 UC trimestriels'!$N12:$AZ12,'T3 UC trimestriels'!$N$2:$AZ$2,"&gt;="&amp;$J12,'T3 UC trimestriels'!$N$2:$AZ$2,"&lt;="&amp;$K12)</f>
        <v>7753</v>
      </c>
      <c r="O12" s="17">
        <f t="shared" si="10"/>
        <v>1341</v>
      </c>
      <c r="P12" s="13">
        <f t="shared" si="4"/>
        <v>47299</v>
      </c>
      <c r="Q12" s="13">
        <f t="shared" si="5"/>
        <v>46753</v>
      </c>
      <c r="R12" s="13">
        <f t="shared" si="11"/>
        <v>47118</v>
      </c>
      <c r="S12" s="4">
        <f>SUMIFS('T1 Injection'!$D12:$AP12,'T1 Injection'!$D$2:$AP$2,"&gt;="&amp;$Q12,'T1 Injection'!$D$2:$AP$2,"&lt;="&amp;$R12)</f>
        <v>1901546.1744455509</v>
      </c>
      <c r="T12" s="17">
        <f t="shared" si="6"/>
        <v>3489</v>
      </c>
      <c r="U12" s="4">
        <f>SUMIFS('T3 UC trimestriels'!$N12:$AZ12,'T3 UC trimestriels'!$N$2:$AZ$2,"&gt;="&amp;$Q12,'T3 UC trimestriels'!$N$2:$AZ$2,"&lt;="&amp;$R12)</f>
        <v>3490</v>
      </c>
      <c r="V12" s="17">
        <f t="shared" si="12"/>
        <v>0</v>
      </c>
      <c r="X12" s="4">
        <f t="shared" si="7"/>
        <v>0</v>
      </c>
      <c r="Y12" s="4">
        <f t="shared" si="7"/>
        <v>0</v>
      </c>
      <c r="Z12" s="4">
        <f t="shared" si="7"/>
        <v>0</v>
      </c>
      <c r="AA12" s="4">
        <f t="shared" si="7"/>
        <v>1341</v>
      </c>
      <c r="AB12" s="4">
        <f t="shared" si="7"/>
        <v>0</v>
      </c>
      <c r="AC12" s="4">
        <f t="shared" si="7"/>
        <v>0</v>
      </c>
      <c r="AD12" s="4">
        <f t="shared" si="7"/>
        <v>0</v>
      </c>
    </row>
    <row r="13" spans="2:30" x14ac:dyDescent="0.35">
      <c r="B13" t="str">
        <f>'T1 Injection'!B13</f>
        <v>SEMER_Rivière-du-Loup</v>
      </c>
      <c r="C13" s="54">
        <v>67.8</v>
      </c>
      <c r="D13" s="54">
        <v>38.39</v>
      </c>
      <c r="E13" s="13">
        <v>46387</v>
      </c>
      <c r="F13" s="13">
        <f t="shared" si="1"/>
        <v>46296</v>
      </c>
      <c r="G13" s="13">
        <v>47483</v>
      </c>
      <c r="H13" s="52">
        <v>20</v>
      </c>
      <c r="I13" s="13">
        <f t="shared" si="8"/>
        <v>47664</v>
      </c>
      <c r="J13" s="13">
        <f t="shared" si="2"/>
        <v>46388</v>
      </c>
      <c r="K13" s="13">
        <f t="shared" si="9"/>
        <v>47483</v>
      </c>
      <c r="L13" s="4">
        <f>SUMIFS('T1 Injection'!$D13:$AP13,'T1 Injection'!$D$2:$AP$2,"&gt;="&amp;$J13,'T1 Injection'!$D$2:$AP$2,"&lt;="&amp;$K13)</f>
        <v>6749999.9999999991</v>
      </c>
      <c r="M13" s="17">
        <f t="shared" si="3"/>
        <v>12387</v>
      </c>
      <c r="N13" s="4">
        <f>SUMIFS('T3 UC trimestriels'!$N13:$AZ13,'T3 UC trimestriels'!$N$2:$AZ$2,"&gt;="&amp;$J13,'T3 UC trimestriels'!$N$2:$AZ$2,"&lt;="&amp;$K13)</f>
        <v>1740</v>
      </c>
      <c r="O13" s="17">
        <f t="shared" si="10"/>
        <v>10647</v>
      </c>
      <c r="P13" s="13">
        <f t="shared" si="4"/>
        <v>48029</v>
      </c>
      <c r="Q13" s="13">
        <f t="shared" si="5"/>
        <v>47484</v>
      </c>
      <c r="R13" s="13">
        <f t="shared" si="11"/>
        <v>47848</v>
      </c>
      <c r="S13" s="4">
        <f>SUMIFS('T1 Injection'!$D13:$AP13,'T1 Injection'!$D$2:$AP$2,"&gt;="&amp;$Q13,'T1 Injection'!$D$2:$AP$2,"&lt;="&amp;$R13)</f>
        <v>2250000</v>
      </c>
      <c r="T13" s="17">
        <f t="shared" si="6"/>
        <v>4129</v>
      </c>
      <c r="U13" s="4">
        <f>SUMIFS('T3 UC trimestriels'!$N13:$AZ13,'T3 UC trimestriels'!$N$2:$AZ$2,"&gt;="&amp;$Q13,'T3 UC trimestriels'!$N$2:$AZ$2,"&lt;="&amp;$R13)</f>
        <v>4129</v>
      </c>
      <c r="V13" s="17">
        <f t="shared" si="12"/>
        <v>0</v>
      </c>
      <c r="X13" s="4">
        <f t="shared" si="7"/>
        <v>0</v>
      </c>
      <c r="Y13" s="4">
        <f t="shared" si="7"/>
        <v>0</v>
      </c>
      <c r="Z13" s="4">
        <f t="shared" si="7"/>
        <v>0</v>
      </c>
      <c r="AA13" s="4">
        <f t="shared" si="7"/>
        <v>0</v>
      </c>
      <c r="AB13" s="4">
        <f t="shared" si="7"/>
        <v>0</v>
      </c>
      <c r="AC13" s="4">
        <f t="shared" si="7"/>
        <v>10647</v>
      </c>
      <c r="AD13" s="4">
        <f t="shared" si="7"/>
        <v>0</v>
      </c>
    </row>
    <row r="14" spans="2:30" x14ac:dyDescent="0.35">
      <c r="B14" t="str">
        <f>'T1 Injection'!B14</f>
        <v>Ville de Québec_Québec</v>
      </c>
      <c r="C14" s="54">
        <v>67.8</v>
      </c>
      <c r="D14" s="54">
        <v>38.39</v>
      </c>
      <c r="E14" s="13">
        <v>45328</v>
      </c>
      <c r="F14" s="13">
        <f t="shared" si="1"/>
        <v>45292</v>
      </c>
      <c r="G14" s="13">
        <v>46447</v>
      </c>
      <c r="H14" s="52">
        <v>20</v>
      </c>
      <c r="I14" s="13">
        <f t="shared" si="8"/>
        <v>46568</v>
      </c>
      <c r="J14" s="13">
        <f t="shared" si="2"/>
        <v>45292</v>
      </c>
      <c r="K14" s="13">
        <f t="shared" si="9"/>
        <v>46387</v>
      </c>
      <c r="L14" s="4">
        <f>SUMIFS('T1 Injection'!$D14:$AP14,'T1 Injection'!$D$2:$AP$2,"&gt;="&amp;$J14,'T1 Injection'!$D$2:$AP$2,"&lt;="&amp;$K14)</f>
        <v>13814767.016417384</v>
      </c>
      <c r="M14" s="17">
        <f t="shared" si="3"/>
        <v>25351</v>
      </c>
      <c r="N14" s="4">
        <f>SUMIFS('T3 UC trimestriels'!$N14:$AZ14,'T3 UC trimestriels'!$N$2:$AZ$2,"&gt;="&amp;$J14,'T3 UC trimestriels'!$N$2:$AZ$2,"&lt;="&amp;$K14)</f>
        <v>23550</v>
      </c>
      <c r="O14" s="17">
        <f t="shared" si="10"/>
        <v>1801</v>
      </c>
      <c r="P14" s="13">
        <f t="shared" si="4"/>
        <v>46934</v>
      </c>
      <c r="Q14" s="13">
        <f t="shared" si="5"/>
        <v>46388</v>
      </c>
      <c r="R14" s="13">
        <f t="shared" si="11"/>
        <v>46752</v>
      </c>
      <c r="S14" s="4">
        <f>SUMIFS('T1 Injection'!$D14:$AP14,'T1 Injection'!$D$2:$AP$2,"&gt;="&amp;$Q14,'T1 Injection'!$D$2:$AP$2,"&lt;="&amp;$R14)</f>
        <v>5886863.1435081307</v>
      </c>
      <c r="T14" s="17">
        <f t="shared" si="6"/>
        <v>10803</v>
      </c>
      <c r="U14" s="4">
        <f>SUMIFS('T3 UC trimestriels'!$N14:$AZ14,'T3 UC trimestriels'!$N$2:$AZ$2,"&gt;="&amp;$Q14,'T3 UC trimestriels'!$N$2:$AZ$2,"&lt;="&amp;$R14)</f>
        <v>10803</v>
      </c>
      <c r="V14" s="17">
        <f t="shared" si="12"/>
        <v>0</v>
      </c>
      <c r="X14" s="4">
        <f t="shared" ref="X14:AD23" si="13">IF(YEAR($I14)=X$2,$O14,0)+IF(YEAR($P14)=X$2,$V14,0)</f>
        <v>0</v>
      </c>
      <c r="Y14" s="4">
        <f t="shared" si="13"/>
        <v>0</v>
      </c>
      <c r="Z14" s="4">
        <f t="shared" si="13"/>
        <v>1801</v>
      </c>
      <c r="AA14" s="4">
        <f t="shared" si="13"/>
        <v>0</v>
      </c>
      <c r="AB14" s="4">
        <f t="shared" si="13"/>
        <v>0</v>
      </c>
      <c r="AC14" s="4">
        <f t="shared" si="13"/>
        <v>0</v>
      </c>
      <c r="AD14" s="4">
        <f t="shared" si="13"/>
        <v>0</v>
      </c>
    </row>
    <row r="15" spans="2:30" x14ac:dyDescent="0.35">
      <c r="B15" t="str">
        <f>'T1 Injection'!B15</f>
        <v>Carbonaxion_Neuville</v>
      </c>
      <c r="C15" s="54">
        <v>67.8</v>
      </c>
      <c r="D15" s="54">
        <v>38.39</v>
      </c>
      <c r="E15" s="13" t="s">
        <v>88</v>
      </c>
      <c r="F15" s="13"/>
      <c r="G15" s="13" t="s">
        <v>88</v>
      </c>
      <c r="H15" s="52"/>
      <c r="I15" s="13"/>
      <c r="J15" s="13"/>
      <c r="K15" s="13"/>
      <c r="L15" s="4">
        <f>SUMIFS('T1 Injection'!$D15:$AP15,'T1 Injection'!$D$2:$AP$2,"&gt;="&amp;$J15,'T1 Injection'!$D$2:$AP$2,"&lt;="&amp;$K15)</f>
        <v>0</v>
      </c>
      <c r="M15" s="17">
        <f t="shared" si="3"/>
        <v>0</v>
      </c>
      <c r="N15" s="4">
        <f>SUMIFS('T3 UC trimestriels'!$N15:$AZ15,'T3 UC trimestriels'!$N$2:$AZ$2,"&gt;="&amp;$J15,'T3 UC trimestriels'!$N$2:$AZ$2,"&lt;="&amp;$K15)</f>
        <v>0</v>
      </c>
      <c r="O15" s="17">
        <f t="shared" si="10"/>
        <v>0</v>
      </c>
      <c r="P15" s="13"/>
      <c r="Q15" s="13"/>
      <c r="R15" s="13"/>
      <c r="S15" s="4">
        <f>SUMIFS('T1 Injection'!$D15:$AP15,'T1 Injection'!$D$2:$AP$2,"&gt;="&amp;$Q15,'T1 Injection'!$D$2:$AP$2,"&lt;="&amp;$R15)</f>
        <v>0</v>
      </c>
      <c r="T15" s="17">
        <f t="shared" si="6"/>
        <v>0</v>
      </c>
      <c r="U15" s="4">
        <f>SUMIFS('T3 UC trimestriels'!$N15:$AZ15,'T3 UC trimestriels'!$N$2:$AZ$2,"&gt;="&amp;$Q15,'T3 UC trimestriels'!$N$2:$AZ$2,"&lt;="&amp;$R15)</f>
        <v>0</v>
      </c>
      <c r="V15" s="17">
        <f t="shared" si="12"/>
        <v>0</v>
      </c>
      <c r="X15" s="4">
        <f t="shared" si="13"/>
        <v>0</v>
      </c>
      <c r="Y15" s="4">
        <f t="shared" si="13"/>
        <v>0</v>
      </c>
      <c r="Z15" s="4">
        <f t="shared" si="13"/>
        <v>0</v>
      </c>
      <c r="AA15" s="4">
        <f t="shared" si="13"/>
        <v>0</v>
      </c>
      <c r="AB15" s="4">
        <f t="shared" si="13"/>
        <v>0</v>
      </c>
      <c r="AC15" s="4">
        <f t="shared" si="13"/>
        <v>0</v>
      </c>
      <c r="AD15" s="4">
        <f t="shared" si="13"/>
        <v>0</v>
      </c>
    </row>
    <row r="16" spans="2:30" x14ac:dyDescent="0.35">
      <c r="B16" t="str">
        <f>'T1 Injection'!B16</f>
        <v>EDL_MI (WOODROAD)</v>
      </c>
      <c r="C16" s="54">
        <v>67.8</v>
      </c>
      <c r="D16" s="54">
        <v>38.39</v>
      </c>
      <c r="E16" s="13">
        <v>44733</v>
      </c>
      <c r="F16" s="13">
        <f t="shared" si="1"/>
        <v>44652</v>
      </c>
      <c r="G16" s="13">
        <v>46203</v>
      </c>
      <c r="H16" s="52">
        <v>40</v>
      </c>
      <c r="I16" s="13">
        <f t="shared" si="8"/>
        <v>46203</v>
      </c>
      <c r="J16" s="13">
        <f t="shared" si="2"/>
        <v>44927</v>
      </c>
      <c r="K16" s="13">
        <f t="shared" si="9"/>
        <v>46022</v>
      </c>
      <c r="L16" s="4">
        <f>SUMIFS('T1 Injection'!$D16:$AP16,'T1 Injection'!$D$2:$AP$2,"&gt;="&amp;$J16,'T1 Injection'!$D$2:$AP$2,"&lt;="&amp;$K16)</f>
        <v>35244893.177803807</v>
      </c>
      <c r="M16" s="17">
        <f t="shared" si="3"/>
        <v>37615</v>
      </c>
      <c r="N16" s="4">
        <f>SUMIFS('T3 UC trimestriels'!$N16:$AZ16,'T3 UC trimestriels'!$N$2:$AZ$2,"&gt;="&amp;$J16,'T3 UC trimestriels'!$N$2:$AZ$2,"&lt;="&amp;$K16)</f>
        <v>0</v>
      </c>
      <c r="O16" s="17">
        <f t="shared" si="10"/>
        <v>37615</v>
      </c>
      <c r="P16" s="13">
        <f t="shared" si="4"/>
        <v>46568</v>
      </c>
      <c r="Q16" s="13">
        <f t="shared" si="5"/>
        <v>46023</v>
      </c>
      <c r="R16" s="13">
        <f t="shared" si="11"/>
        <v>46387</v>
      </c>
      <c r="S16" s="4">
        <f>SUMIFS('T1 Injection'!$D16:$AP16,'T1 Injection'!$D$2:$AP$2,"&gt;="&amp;$Q16,'T1 Injection'!$D$2:$AP$2,"&lt;="&amp;$R16)</f>
        <v>13922618.1050409</v>
      </c>
      <c r="T16" s="17">
        <f t="shared" si="6"/>
        <v>14859</v>
      </c>
      <c r="U16" s="4">
        <f>SUMIFS('T3 UC trimestriels'!$N16:$AZ16,'T3 UC trimestriels'!$N$2:$AZ$2,"&gt;="&amp;$Q16,'T3 UC trimestriels'!$N$2:$AZ$2,"&lt;="&amp;$R16)</f>
        <v>11195</v>
      </c>
      <c r="V16" s="17">
        <f t="shared" si="12"/>
        <v>3664</v>
      </c>
      <c r="X16" s="4">
        <f t="shared" si="13"/>
        <v>0</v>
      </c>
      <c r="Y16" s="4">
        <f t="shared" si="13"/>
        <v>37615</v>
      </c>
      <c r="Z16" s="4">
        <f t="shared" si="13"/>
        <v>3664</v>
      </c>
      <c r="AA16" s="4">
        <f t="shared" si="13"/>
        <v>0</v>
      </c>
      <c r="AB16" s="4">
        <f t="shared" si="13"/>
        <v>0</v>
      </c>
      <c r="AC16" s="4">
        <f t="shared" si="13"/>
        <v>0</v>
      </c>
      <c r="AD16" s="4">
        <f t="shared" si="13"/>
        <v>0</v>
      </c>
    </row>
    <row r="17" spans="2:30" x14ac:dyDescent="0.35">
      <c r="B17" t="str">
        <f>'T1 Injection'!B17</f>
        <v>EDL_TX (TESSMAN)</v>
      </c>
      <c r="C17" s="54">
        <v>67.8</v>
      </c>
      <c r="D17" s="54">
        <v>38.39</v>
      </c>
      <c r="E17" s="13">
        <v>44733</v>
      </c>
      <c r="F17" s="13">
        <f t="shared" si="1"/>
        <v>44652</v>
      </c>
      <c r="G17" s="13">
        <v>46203</v>
      </c>
      <c r="H17" s="52">
        <v>40</v>
      </c>
      <c r="I17" s="13">
        <f t="shared" si="8"/>
        <v>46203</v>
      </c>
      <c r="J17" s="13">
        <f t="shared" si="2"/>
        <v>44927</v>
      </c>
      <c r="K17" s="13">
        <f t="shared" si="9"/>
        <v>46022</v>
      </c>
      <c r="L17" s="4">
        <f>SUMIFS('T1 Injection'!$D17:$AP17,'T1 Injection'!$D$2:$AP$2,"&gt;="&amp;$J17,'T1 Injection'!$D$2:$AP$2,"&lt;="&amp;$K17)</f>
        <v>46889812.401873477</v>
      </c>
      <c r="M17" s="17">
        <f t="shared" si="3"/>
        <v>50043</v>
      </c>
      <c r="N17" s="4">
        <f>SUMIFS('T3 UC trimestriels'!$N17:$AZ17,'T3 UC trimestriels'!$N$2:$AZ$2,"&gt;="&amp;$J17,'T3 UC trimestriels'!$N$2:$AZ$2,"&lt;="&amp;$K17)</f>
        <v>0</v>
      </c>
      <c r="O17" s="17">
        <f t="shared" si="10"/>
        <v>50043</v>
      </c>
      <c r="P17" s="13">
        <f t="shared" si="4"/>
        <v>46568</v>
      </c>
      <c r="Q17" s="13">
        <f t="shared" si="5"/>
        <v>46023</v>
      </c>
      <c r="R17" s="13">
        <f t="shared" si="11"/>
        <v>46387</v>
      </c>
      <c r="S17" s="4">
        <f>SUMIFS('T1 Injection'!$D17:$AP17,'T1 Injection'!$D$2:$AP$2,"&gt;="&amp;$Q17,'T1 Injection'!$D$2:$AP$2,"&lt;="&amp;$R17)</f>
        <v>13922618.1050409</v>
      </c>
      <c r="T17" s="17">
        <f t="shared" si="6"/>
        <v>14859</v>
      </c>
      <c r="U17" s="4">
        <f>SUMIFS('T3 UC trimestriels'!$N17:$AZ17,'T3 UC trimestriels'!$N$2:$AZ$2,"&gt;="&amp;$Q17,'T3 UC trimestriels'!$N$2:$AZ$2,"&lt;="&amp;$R17)</f>
        <v>11195</v>
      </c>
      <c r="V17" s="17">
        <f t="shared" si="12"/>
        <v>3664</v>
      </c>
      <c r="X17" s="4">
        <f t="shared" si="13"/>
        <v>0</v>
      </c>
      <c r="Y17" s="4">
        <f t="shared" si="13"/>
        <v>50043</v>
      </c>
      <c r="Z17" s="4">
        <f t="shared" si="13"/>
        <v>3664</v>
      </c>
      <c r="AA17" s="4">
        <f t="shared" si="13"/>
        <v>0</v>
      </c>
      <c r="AB17" s="4">
        <f t="shared" si="13"/>
        <v>0</v>
      </c>
      <c r="AC17" s="4">
        <f t="shared" si="13"/>
        <v>0</v>
      </c>
      <c r="AD17" s="4">
        <f t="shared" si="13"/>
        <v>0</v>
      </c>
    </row>
    <row r="18" spans="2:30" x14ac:dyDescent="0.35">
      <c r="B18" t="str">
        <f>'T1 Injection'!B18</f>
        <v>Archaea_PA</v>
      </c>
      <c r="C18" s="54">
        <v>67.8</v>
      </c>
      <c r="D18" s="54">
        <v>38.39</v>
      </c>
      <c r="E18" s="13">
        <v>44733</v>
      </c>
      <c r="F18" s="13">
        <f t="shared" si="1"/>
        <v>44652</v>
      </c>
      <c r="G18" s="13">
        <v>46112</v>
      </c>
      <c r="H18" s="52">
        <v>40</v>
      </c>
      <c r="I18" s="13">
        <f t="shared" si="8"/>
        <v>46203</v>
      </c>
      <c r="J18" s="13">
        <f t="shared" si="2"/>
        <v>44927</v>
      </c>
      <c r="K18" s="13">
        <f t="shared" si="9"/>
        <v>46022</v>
      </c>
      <c r="L18" s="4">
        <f>SUMIFS('T1 Injection'!$D18:$AP18,'T1 Injection'!$D$2:$AP$2,"&gt;="&amp;$J18,'T1 Injection'!$D$2:$AP$2,"&lt;="&amp;$K18)</f>
        <v>52249850.715375252</v>
      </c>
      <c r="M18" s="17">
        <f t="shared" si="3"/>
        <v>55763</v>
      </c>
      <c r="N18" s="4">
        <f>SUMIFS('T3 UC trimestriels'!$N18:$AZ18,'T3 UC trimestriels'!$N$2:$AZ$2,"&gt;="&amp;$J18,'T3 UC trimestriels'!$N$2:$AZ$2,"&lt;="&amp;$K18)</f>
        <v>0</v>
      </c>
      <c r="O18" s="17">
        <f t="shared" si="10"/>
        <v>55763</v>
      </c>
      <c r="P18" s="13">
        <f t="shared" si="4"/>
        <v>46568</v>
      </c>
      <c r="Q18" s="13">
        <f t="shared" si="5"/>
        <v>46023</v>
      </c>
      <c r="R18" s="13">
        <f t="shared" si="11"/>
        <v>46387</v>
      </c>
      <c r="S18" s="4">
        <f>SUMIFS('T1 Injection'!$D18:$AP18,'T1 Injection'!$D$2:$AP$2,"&gt;="&amp;$Q18,'T1 Injection'!$D$2:$AP$2,"&lt;="&amp;$R18)</f>
        <v>18210611.769089743</v>
      </c>
      <c r="T18" s="17">
        <f t="shared" si="6"/>
        <v>19435</v>
      </c>
      <c r="U18" s="4">
        <f>SUMIFS('T3 UC trimestriels'!$N18:$AZ18,'T3 UC trimestriels'!$N$2:$AZ$2,"&gt;="&amp;$Q18,'T3 UC trimestriels'!$N$2:$AZ$2,"&lt;="&amp;$R18)</f>
        <v>19435</v>
      </c>
      <c r="V18" s="17">
        <f t="shared" si="12"/>
        <v>0</v>
      </c>
      <c r="X18" s="4">
        <f t="shared" si="13"/>
        <v>0</v>
      </c>
      <c r="Y18" s="4">
        <f t="shared" si="13"/>
        <v>55763</v>
      </c>
      <c r="Z18" s="4">
        <f t="shared" si="13"/>
        <v>0</v>
      </c>
      <c r="AA18" s="4">
        <f t="shared" si="13"/>
        <v>0</v>
      </c>
      <c r="AB18" s="4">
        <f t="shared" si="13"/>
        <v>0</v>
      </c>
      <c r="AC18" s="4">
        <f t="shared" si="13"/>
        <v>0</v>
      </c>
      <c r="AD18" s="4">
        <f t="shared" si="13"/>
        <v>0</v>
      </c>
    </row>
    <row r="19" spans="2:30" x14ac:dyDescent="0.35">
      <c r="B19" t="str">
        <f>'T1 Injection'!B19</f>
        <v>Blue Sky Energy Facility</v>
      </c>
      <c r="C19" s="54">
        <v>67.8</v>
      </c>
      <c r="D19" s="54">
        <v>38.39</v>
      </c>
      <c r="E19" s="13" t="s">
        <v>88</v>
      </c>
      <c r="F19" s="13"/>
      <c r="G19" s="13" t="s">
        <v>88</v>
      </c>
      <c r="H19" s="52"/>
      <c r="I19" s="13"/>
      <c r="J19" s="13"/>
      <c r="K19" s="13"/>
      <c r="L19" s="4"/>
      <c r="M19" s="17"/>
      <c r="N19" s="4"/>
      <c r="O19" s="17"/>
      <c r="P19" s="13"/>
      <c r="Q19" s="13"/>
      <c r="R19" s="13"/>
      <c r="S19" s="4"/>
      <c r="T19" s="17"/>
      <c r="U19" s="4"/>
      <c r="V19" s="17"/>
      <c r="X19" s="4">
        <f t="shared" si="13"/>
        <v>0</v>
      </c>
      <c r="Y19" s="4">
        <f t="shared" si="13"/>
        <v>0</v>
      </c>
      <c r="Z19" s="4">
        <f t="shared" si="13"/>
        <v>0</v>
      </c>
      <c r="AA19" s="4">
        <f t="shared" si="13"/>
        <v>0</v>
      </c>
      <c r="AB19" s="4">
        <f t="shared" si="13"/>
        <v>0</v>
      </c>
      <c r="AC19" s="4">
        <f t="shared" si="13"/>
        <v>0</v>
      </c>
      <c r="AD19" s="4">
        <f t="shared" si="13"/>
        <v>0</v>
      </c>
    </row>
    <row r="20" spans="2:30" x14ac:dyDescent="0.35">
      <c r="B20" t="str">
        <f>'T1 Injection'!B20</f>
        <v>US Venture_MI</v>
      </c>
      <c r="C20" s="54">
        <v>67.8</v>
      </c>
      <c r="D20" s="54">
        <v>38.39</v>
      </c>
      <c r="E20" s="13">
        <v>45292</v>
      </c>
      <c r="F20" s="13">
        <f t="shared" si="1"/>
        <v>45292</v>
      </c>
      <c r="G20" s="13">
        <v>46388</v>
      </c>
      <c r="H20" s="52">
        <v>40</v>
      </c>
      <c r="I20" s="13">
        <f t="shared" si="8"/>
        <v>46568</v>
      </c>
      <c r="J20" s="13">
        <f t="shared" si="2"/>
        <v>45292</v>
      </c>
      <c r="K20" s="13">
        <f t="shared" si="9"/>
        <v>46387</v>
      </c>
      <c r="L20" s="4">
        <f>SUMIFS('T1 Injection'!$D20:$AP20,'T1 Injection'!$D$2:$AP$2,"&gt;="&amp;$J20,'T1 Injection'!$D$2:$AP$2,"&lt;="&amp;$K20)</f>
        <v>21535379.970970329</v>
      </c>
      <c r="M20" s="17">
        <f t="shared" si="3"/>
        <v>22983</v>
      </c>
      <c r="N20" s="4">
        <f>SUMIFS('T3 UC trimestriels'!$N20:$AZ20,'T3 UC trimestriels'!$N$2:$AZ$2,"&gt;="&amp;$J20,'T3 UC trimestriels'!$N$2:$AZ$2,"&lt;="&amp;$K20)</f>
        <v>0</v>
      </c>
      <c r="O20" s="17">
        <f t="shared" si="10"/>
        <v>22983</v>
      </c>
      <c r="P20" s="13">
        <f t="shared" si="4"/>
        <v>46934</v>
      </c>
      <c r="Q20" s="13">
        <f t="shared" si="5"/>
        <v>46388</v>
      </c>
      <c r="R20" s="13">
        <f t="shared" si="11"/>
        <v>46752</v>
      </c>
      <c r="S20" s="4">
        <f>SUMIFS('T1 Injection'!$D20:$AP20,'T1 Injection'!$D$2:$AP$2,"&gt;="&amp;$Q20,'T1 Injection'!$D$2:$AP$2,"&lt;="&amp;$R20)</f>
        <v>6354061.9778027851</v>
      </c>
      <c r="T20" s="17">
        <f t="shared" si="6"/>
        <v>6781</v>
      </c>
      <c r="U20" s="4">
        <f>SUMIFS('T3 UC trimestriels'!$N20:$AZ20,'T3 UC trimestriels'!$N$2:$AZ$2,"&gt;="&amp;$Q20,'T3 UC trimestriels'!$N$2:$AZ$2,"&lt;="&amp;$R20)</f>
        <v>6782</v>
      </c>
      <c r="V20" s="17">
        <f t="shared" si="12"/>
        <v>0</v>
      </c>
      <c r="X20" s="4">
        <f t="shared" si="13"/>
        <v>0</v>
      </c>
      <c r="Y20" s="4">
        <f t="shared" si="13"/>
        <v>0</v>
      </c>
      <c r="Z20" s="4">
        <f t="shared" si="13"/>
        <v>22983</v>
      </c>
      <c r="AA20" s="4">
        <f t="shared" si="13"/>
        <v>0</v>
      </c>
      <c r="AB20" s="4">
        <f t="shared" si="13"/>
        <v>0</v>
      </c>
      <c r="AC20" s="4">
        <f t="shared" si="13"/>
        <v>0</v>
      </c>
      <c r="AD20" s="4">
        <f t="shared" si="13"/>
        <v>0</v>
      </c>
    </row>
    <row r="21" spans="2:30" x14ac:dyDescent="0.35">
      <c r="B21" t="str">
        <f>'T1 Injection'!B21</f>
        <v>US Venture_MI_TX</v>
      </c>
      <c r="C21" s="54">
        <v>67.8</v>
      </c>
      <c r="D21" s="54">
        <v>38.39</v>
      </c>
      <c r="E21" s="13" t="s">
        <v>88</v>
      </c>
      <c r="F21" s="13"/>
      <c r="G21" s="13" t="s">
        <v>88</v>
      </c>
      <c r="H21" s="53"/>
      <c r="I21" s="13"/>
      <c r="J21" s="13"/>
      <c r="K21" s="13"/>
      <c r="L21" s="4">
        <f>SUMIFS('T1 Injection'!$D21:$AP21,'T1 Injection'!$D$2:$AP$2,"&gt;="&amp;$J21,'T1 Injection'!$D$2:$AP$2,"&lt;="&amp;$K21)</f>
        <v>0</v>
      </c>
      <c r="M21" s="17">
        <f t="shared" si="3"/>
        <v>0</v>
      </c>
      <c r="N21" s="4">
        <f>SUMIFS('T3 UC trimestriels'!$N21:$AZ21,'T3 UC trimestriels'!$N$2:$AZ$2,"&gt;="&amp;$J21,'T3 UC trimestriels'!$N$2:$AZ$2,"&lt;="&amp;$K21)</f>
        <v>0</v>
      </c>
      <c r="O21" s="17">
        <f t="shared" si="10"/>
        <v>0</v>
      </c>
      <c r="P21" s="13"/>
      <c r="Q21" s="13"/>
      <c r="R21" s="13"/>
      <c r="S21" s="4">
        <f>SUMIFS('T1 Injection'!$D21:$AP21,'T1 Injection'!$D$2:$AP$2,"&gt;="&amp;$Q21,'T1 Injection'!$D$2:$AP$2,"&lt;="&amp;$R21)</f>
        <v>0</v>
      </c>
      <c r="T21" s="17">
        <f t="shared" si="6"/>
        <v>0</v>
      </c>
      <c r="U21" s="4">
        <f>SUMIFS('T3 UC trimestriels'!$N21:$AZ21,'T3 UC trimestriels'!$N$2:$AZ$2,"&gt;="&amp;$Q21,'T3 UC trimestriels'!$N$2:$AZ$2,"&lt;="&amp;$R21)</f>
        <v>0</v>
      </c>
      <c r="V21" s="17">
        <f t="shared" si="12"/>
        <v>0</v>
      </c>
      <c r="X21" s="4">
        <f t="shared" si="13"/>
        <v>0</v>
      </c>
      <c r="Y21" s="4">
        <f t="shared" si="13"/>
        <v>0</v>
      </c>
      <c r="Z21" s="4">
        <f t="shared" si="13"/>
        <v>0</v>
      </c>
      <c r="AA21" s="4">
        <f t="shared" si="13"/>
        <v>0</v>
      </c>
      <c r="AB21" s="4">
        <f t="shared" si="13"/>
        <v>0</v>
      </c>
      <c r="AC21" s="4">
        <f t="shared" si="13"/>
        <v>0</v>
      </c>
      <c r="AD21" s="4">
        <f t="shared" si="13"/>
        <v>0</v>
      </c>
    </row>
    <row r="22" spans="2:30" x14ac:dyDescent="0.35">
      <c r="B22" t="str">
        <f>'T1 Injection'!B22</f>
        <v>Archaea_OK</v>
      </c>
      <c r="C22" s="54">
        <v>67.8</v>
      </c>
      <c r="D22" s="54">
        <v>38.39</v>
      </c>
      <c r="E22" s="13">
        <v>45200</v>
      </c>
      <c r="F22" s="13">
        <f t="shared" si="1"/>
        <v>45200</v>
      </c>
      <c r="G22" s="13">
        <v>46112</v>
      </c>
      <c r="H22" s="52">
        <v>40</v>
      </c>
      <c r="I22" s="13">
        <f t="shared" si="8"/>
        <v>46203</v>
      </c>
      <c r="J22" s="13">
        <f t="shared" si="2"/>
        <v>45200</v>
      </c>
      <c r="K22" s="13">
        <f t="shared" si="9"/>
        <v>46022</v>
      </c>
      <c r="L22" s="4">
        <f>SUMIFS('T1 Injection'!$D22:$AP22,'T1 Injection'!$D$2:$AP$2,"&gt;="&amp;$J22,'T1 Injection'!$D$2:$AP$2,"&lt;="&amp;$K22)</f>
        <v>29804443.349171031</v>
      </c>
      <c r="M22" s="17">
        <f t="shared" si="3"/>
        <v>31809</v>
      </c>
      <c r="N22" s="4">
        <f>SUMIFS('T3 UC trimestriels'!$N22:$AZ22,'T3 UC trimestriels'!$N$2:$AZ$2,"&gt;="&amp;$J22,'T3 UC trimestriels'!$N$2:$AZ$2,"&lt;="&amp;$K22)</f>
        <v>0</v>
      </c>
      <c r="O22" s="17">
        <f t="shared" si="10"/>
        <v>31809</v>
      </c>
      <c r="P22" s="13">
        <f t="shared" si="4"/>
        <v>46568</v>
      </c>
      <c r="Q22" s="13">
        <f t="shared" si="5"/>
        <v>46023</v>
      </c>
      <c r="R22" s="13">
        <f t="shared" si="11"/>
        <v>46387</v>
      </c>
      <c r="S22" s="4">
        <f>SUMIFS('T1 Injection'!$D22:$AP22,'T1 Injection'!$D$2:$AP$2,"&gt;="&amp;$Q22,'T1 Injection'!$D$2:$AP$2,"&lt;="&amp;$R22)</f>
        <v>11348640.800585402</v>
      </c>
      <c r="T22" s="17">
        <f t="shared" si="6"/>
        <v>12112</v>
      </c>
      <c r="U22" s="4">
        <f>SUMIFS('T3 UC trimestriels'!$N22:$AZ22,'T3 UC trimestriels'!$N$2:$AZ$2,"&gt;="&amp;$Q22,'T3 UC trimestriels'!$N$2:$AZ$2,"&lt;="&amp;$R22)</f>
        <v>12112</v>
      </c>
      <c r="V22" s="17">
        <f t="shared" si="12"/>
        <v>0</v>
      </c>
      <c r="X22" s="4">
        <f t="shared" si="13"/>
        <v>0</v>
      </c>
      <c r="Y22" s="4">
        <f t="shared" si="13"/>
        <v>31809</v>
      </c>
      <c r="Z22" s="4">
        <f t="shared" si="13"/>
        <v>0</v>
      </c>
      <c r="AA22" s="4">
        <f t="shared" si="13"/>
        <v>0</v>
      </c>
      <c r="AB22" s="4">
        <f t="shared" si="13"/>
        <v>0</v>
      </c>
      <c r="AC22" s="4">
        <f t="shared" si="13"/>
        <v>0</v>
      </c>
      <c r="AD22" s="4">
        <f t="shared" si="13"/>
        <v>0</v>
      </c>
    </row>
    <row r="23" spans="2:30" x14ac:dyDescent="0.35">
      <c r="B23" t="str">
        <f>'T1 Injection'!B23</f>
        <v>Archaea_SENECA</v>
      </c>
      <c r="C23" s="54">
        <v>67.8</v>
      </c>
      <c r="D23" s="54">
        <v>38.39</v>
      </c>
      <c r="E23" s="13">
        <v>45200</v>
      </c>
      <c r="F23" s="13">
        <f t="shared" si="1"/>
        <v>45200</v>
      </c>
      <c r="G23" s="13">
        <v>46112</v>
      </c>
      <c r="H23" s="52">
        <v>40</v>
      </c>
      <c r="I23" s="13">
        <f t="shared" si="8"/>
        <v>46203</v>
      </c>
      <c r="J23" s="13">
        <f t="shared" si="2"/>
        <v>45200</v>
      </c>
      <c r="K23" s="13">
        <f t="shared" si="9"/>
        <v>46022</v>
      </c>
      <c r="L23" s="4">
        <f>SUMIFS('T1 Injection'!$D23:$AP23,'T1 Injection'!$D$2:$AP$2,"&gt;="&amp;$J23,'T1 Injection'!$D$2:$AP$2,"&lt;="&amp;$K23)</f>
        <v>21789726.225140948</v>
      </c>
      <c r="M23" s="17">
        <f t="shared" si="3"/>
        <v>23255</v>
      </c>
      <c r="N23" s="4">
        <f>SUMIFS('T3 UC trimestriels'!$N23:$AZ23,'T3 UC trimestriels'!$N$2:$AZ$2,"&gt;="&amp;$J23,'T3 UC trimestriels'!$N$2:$AZ$2,"&lt;="&amp;$K23)</f>
        <v>0</v>
      </c>
      <c r="O23" s="17">
        <f t="shared" si="10"/>
        <v>23255</v>
      </c>
      <c r="P23" s="13">
        <f t="shared" si="4"/>
        <v>46568</v>
      </c>
      <c r="Q23" s="13">
        <f t="shared" si="5"/>
        <v>46023</v>
      </c>
      <c r="R23" s="13">
        <f t="shared" si="11"/>
        <v>46387</v>
      </c>
      <c r="S23" s="4">
        <f>SUMIFS('T1 Injection'!$D23:$AP23,'T1 Injection'!$D$2:$AP$2,"&gt;="&amp;$Q23,'T1 Injection'!$D$2:$AP$2,"&lt;="&amp;$R23)</f>
        <v>11348640.800585402</v>
      </c>
      <c r="T23" s="17">
        <f t="shared" si="6"/>
        <v>12112</v>
      </c>
      <c r="U23" s="4">
        <f>SUMIFS('T3 UC trimestriels'!$N23:$AZ23,'T3 UC trimestriels'!$N$2:$AZ$2,"&gt;="&amp;$Q23,'T3 UC trimestriels'!$N$2:$AZ$2,"&lt;="&amp;$R23)</f>
        <v>12112</v>
      </c>
      <c r="V23" s="17">
        <f t="shared" si="12"/>
        <v>0</v>
      </c>
      <c r="X23" s="4">
        <f t="shared" si="13"/>
        <v>0</v>
      </c>
      <c r="Y23" s="4">
        <f t="shared" si="13"/>
        <v>23255</v>
      </c>
      <c r="Z23" s="4">
        <f t="shared" si="13"/>
        <v>0</v>
      </c>
      <c r="AA23" s="4">
        <f t="shared" si="13"/>
        <v>0</v>
      </c>
      <c r="AB23" s="4">
        <f t="shared" si="13"/>
        <v>0</v>
      </c>
      <c r="AC23" s="4">
        <f t="shared" si="13"/>
        <v>0</v>
      </c>
      <c r="AD23" s="4">
        <f t="shared" si="13"/>
        <v>0</v>
      </c>
    </row>
    <row r="24" spans="2:30" x14ac:dyDescent="0.35">
      <c r="B24" t="str">
        <f>'T1 Injection'!B24</f>
        <v>Archaea_SWACO</v>
      </c>
      <c r="C24" s="54">
        <v>67.8</v>
      </c>
      <c r="D24" s="54">
        <v>38.39</v>
      </c>
      <c r="E24" s="13">
        <v>45200</v>
      </c>
      <c r="F24" s="13">
        <f t="shared" si="1"/>
        <v>45200</v>
      </c>
      <c r="G24" s="13">
        <v>46112</v>
      </c>
      <c r="H24" s="52">
        <v>40</v>
      </c>
      <c r="I24" s="13">
        <f t="shared" si="8"/>
        <v>46203</v>
      </c>
      <c r="J24" s="13">
        <f t="shared" si="2"/>
        <v>45200</v>
      </c>
      <c r="K24" s="13">
        <f t="shared" si="9"/>
        <v>46022</v>
      </c>
      <c r="L24" s="4">
        <f>SUMIFS('T1 Injection'!$D24:$AP24,'T1 Injection'!$D$2:$AP$2,"&gt;="&amp;$J24,'T1 Injection'!$D$2:$AP$2,"&lt;="&amp;$K24)</f>
        <v>45793336.14884641</v>
      </c>
      <c r="M24" s="17">
        <f t="shared" si="3"/>
        <v>48873</v>
      </c>
      <c r="N24" s="4">
        <f>SUMIFS('T3 UC trimestriels'!$N24:$AZ24,'T3 UC trimestriels'!$N$2:$AZ$2,"&gt;="&amp;$J24,'T3 UC trimestriels'!$N$2:$AZ$2,"&lt;="&amp;$K24)</f>
        <v>0</v>
      </c>
      <c r="O24" s="17">
        <f t="shared" si="10"/>
        <v>48873</v>
      </c>
      <c r="P24" s="13">
        <f t="shared" si="4"/>
        <v>46568</v>
      </c>
      <c r="Q24" s="13">
        <f t="shared" si="5"/>
        <v>46023</v>
      </c>
      <c r="R24" s="13">
        <f t="shared" si="11"/>
        <v>46387</v>
      </c>
      <c r="S24" s="4">
        <f>SUMIFS('T1 Injection'!$D24:$AP24,'T1 Injection'!$D$2:$AP$2,"&gt;="&amp;$Q24,'T1 Injection'!$D$2:$AP$2,"&lt;="&amp;$R24)</f>
        <v>11348640.800585402</v>
      </c>
      <c r="T24" s="17">
        <f t="shared" si="6"/>
        <v>12112</v>
      </c>
      <c r="U24" s="4">
        <f>SUMIFS('T3 UC trimestriels'!$N24:$AZ24,'T3 UC trimestriels'!$N$2:$AZ$2,"&gt;="&amp;$Q24,'T3 UC trimestriels'!$N$2:$AZ$2,"&lt;="&amp;$R24)</f>
        <v>12112</v>
      </c>
      <c r="V24" s="17">
        <f t="shared" si="12"/>
        <v>0</v>
      </c>
      <c r="X24" s="4">
        <f t="shared" ref="X24:AD33" si="14">IF(YEAR($I24)=X$2,$O24,0)+IF(YEAR($P24)=X$2,$V24,0)</f>
        <v>0</v>
      </c>
      <c r="Y24" s="4">
        <f t="shared" si="14"/>
        <v>48873</v>
      </c>
      <c r="Z24" s="4">
        <f t="shared" si="14"/>
        <v>0</v>
      </c>
      <c r="AA24" s="4">
        <f t="shared" si="14"/>
        <v>0</v>
      </c>
      <c r="AB24" s="4">
        <f t="shared" si="14"/>
        <v>0</v>
      </c>
      <c r="AC24" s="4">
        <f t="shared" si="14"/>
        <v>0</v>
      </c>
      <c r="AD24" s="4">
        <f t="shared" si="14"/>
        <v>0</v>
      </c>
    </row>
    <row r="25" spans="2:30" x14ac:dyDescent="0.35">
      <c r="B25" t="str">
        <f>'T1 Injection'!B25</f>
        <v>Archaea_MEDORA</v>
      </c>
      <c r="C25" s="54">
        <v>67.8</v>
      </c>
      <c r="D25" s="54">
        <v>38.39</v>
      </c>
      <c r="E25" s="13">
        <v>45490</v>
      </c>
      <c r="F25" s="13">
        <f t="shared" si="1"/>
        <v>45474</v>
      </c>
      <c r="G25" s="13">
        <v>46585</v>
      </c>
      <c r="H25" s="52">
        <v>40</v>
      </c>
      <c r="I25" s="13">
        <f t="shared" si="8"/>
        <v>46934</v>
      </c>
      <c r="J25" s="13">
        <f t="shared" si="2"/>
        <v>45658</v>
      </c>
      <c r="K25" s="13">
        <f t="shared" si="9"/>
        <v>46752</v>
      </c>
      <c r="L25" s="4">
        <f>SUMIFS('T1 Injection'!$D25:$AP25,'T1 Injection'!$D$2:$AP$2,"&gt;="&amp;$J25,'T1 Injection'!$D$2:$AP$2,"&lt;="&amp;$K25)</f>
        <v>30176582.738712713</v>
      </c>
      <c r="M25" s="17">
        <f t="shared" si="3"/>
        <v>32206</v>
      </c>
      <c r="N25" s="4">
        <f>SUMIFS('T3 UC trimestriels'!$N25:$AZ25,'T3 UC trimestriels'!$N$2:$AZ$2,"&gt;="&amp;$J25,'T3 UC trimestriels'!$N$2:$AZ$2,"&lt;="&amp;$K25)</f>
        <v>6097</v>
      </c>
      <c r="O25" s="17">
        <f t="shared" si="10"/>
        <v>26109</v>
      </c>
      <c r="P25" s="13">
        <f t="shared" si="4"/>
        <v>47299</v>
      </c>
      <c r="Q25" s="13">
        <f t="shared" si="5"/>
        <v>46753</v>
      </c>
      <c r="R25" s="13">
        <f t="shared" si="11"/>
        <v>47118</v>
      </c>
      <c r="S25" s="4">
        <f>SUMIFS('T1 Injection'!$D25:$AP25,'T1 Injection'!$D$2:$AP$2,"&gt;="&amp;$Q25,'T1 Injection'!$D$2:$AP$2,"&lt;="&amp;$R25)</f>
        <v>11356456.319605345</v>
      </c>
      <c r="T25" s="17">
        <f t="shared" si="6"/>
        <v>12120</v>
      </c>
      <c r="U25" s="4">
        <f>SUMIFS('T3 UC trimestriels'!$N25:$AZ25,'T3 UC trimestriels'!$N$2:$AZ$2,"&gt;="&amp;$Q25,'T3 UC trimestriels'!$N$2:$AZ$2,"&lt;="&amp;$R25)</f>
        <v>12119</v>
      </c>
      <c r="V25" s="17">
        <f t="shared" si="12"/>
        <v>1</v>
      </c>
      <c r="X25" s="4">
        <f t="shared" si="14"/>
        <v>0</v>
      </c>
      <c r="Y25" s="4">
        <f t="shared" si="14"/>
        <v>0</v>
      </c>
      <c r="Z25" s="4">
        <f t="shared" si="14"/>
        <v>0</v>
      </c>
      <c r="AA25" s="4">
        <f t="shared" si="14"/>
        <v>26109</v>
      </c>
      <c r="AB25" s="4">
        <f t="shared" si="14"/>
        <v>1</v>
      </c>
      <c r="AC25" s="4">
        <f t="shared" si="14"/>
        <v>0</v>
      </c>
      <c r="AD25" s="4">
        <f t="shared" si="14"/>
        <v>0</v>
      </c>
    </row>
    <row r="26" spans="2:30" x14ac:dyDescent="0.35">
      <c r="B26" t="str">
        <f>'T1 Injection'!B26</f>
        <v>Archaea_Montgomery</v>
      </c>
      <c r="C26" s="54">
        <v>67.8</v>
      </c>
      <c r="D26" s="54">
        <v>38.39</v>
      </c>
      <c r="E26" s="13">
        <v>45490</v>
      </c>
      <c r="F26" s="13">
        <f t="shared" si="1"/>
        <v>45474</v>
      </c>
      <c r="G26" s="13">
        <v>46585</v>
      </c>
      <c r="H26" s="52">
        <v>40</v>
      </c>
      <c r="I26" s="13">
        <f t="shared" si="8"/>
        <v>46934</v>
      </c>
      <c r="J26" s="13">
        <f t="shared" si="2"/>
        <v>45658</v>
      </c>
      <c r="K26" s="13">
        <f t="shared" si="9"/>
        <v>46752</v>
      </c>
      <c r="L26" s="4">
        <f>SUMIFS('T1 Injection'!$D26:$AP26,'T1 Injection'!$D$2:$AP$2,"&gt;="&amp;$J26,'T1 Injection'!$D$2:$AP$2,"&lt;="&amp;$K26)</f>
        <v>29593348.879646994</v>
      </c>
      <c r="M26" s="17">
        <f t="shared" si="3"/>
        <v>31583</v>
      </c>
      <c r="N26" s="4">
        <f>SUMIFS('T3 UC trimestriels'!$N26:$AZ26,'T3 UC trimestriels'!$N$2:$AZ$2,"&gt;="&amp;$J26,'T3 UC trimestriels'!$N$2:$AZ$2,"&lt;="&amp;$K26)</f>
        <v>6097</v>
      </c>
      <c r="O26" s="17">
        <f t="shared" si="10"/>
        <v>25486</v>
      </c>
      <c r="P26" s="13">
        <f t="shared" si="4"/>
        <v>47299</v>
      </c>
      <c r="Q26" s="13">
        <f t="shared" si="5"/>
        <v>46753</v>
      </c>
      <c r="R26" s="13">
        <f t="shared" si="11"/>
        <v>47118</v>
      </c>
      <c r="S26" s="4">
        <f>SUMIFS('T1 Injection'!$D26:$AP26,'T1 Injection'!$D$2:$AP$2,"&gt;="&amp;$Q26,'T1 Injection'!$D$2:$AP$2,"&lt;="&amp;$R26)</f>
        <v>11356456.319605345</v>
      </c>
      <c r="T26" s="17">
        <f t="shared" si="6"/>
        <v>12120</v>
      </c>
      <c r="U26" s="4">
        <f>SUMIFS('T3 UC trimestriels'!$N26:$AZ26,'T3 UC trimestriels'!$N$2:$AZ$2,"&gt;="&amp;$Q26,'T3 UC trimestriels'!$N$2:$AZ$2,"&lt;="&amp;$R26)</f>
        <v>12119</v>
      </c>
      <c r="V26" s="17">
        <f t="shared" si="12"/>
        <v>1</v>
      </c>
      <c r="X26" s="4">
        <f t="shared" si="14"/>
        <v>0</v>
      </c>
      <c r="Y26" s="4">
        <f t="shared" si="14"/>
        <v>0</v>
      </c>
      <c r="Z26" s="4">
        <f t="shared" si="14"/>
        <v>0</v>
      </c>
      <c r="AA26" s="4">
        <f t="shared" si="14"/>
        <v>25486</v>
      </c>
      <c r="AB26" s="4">
        <f t="shared" si="14"/>
        <v>1</v>
      </c>
      <c r="AC26" s="4">
        <f t="shared" si="14"/>
        <v>0</v>
      </c>
      <c r="AD26" s="4">
        <f t="shared" si="14"/>
        <v>0</v>
      </c>
    </row>
    <row r="27" spans="2:30" x14ac:dyDescent="0.35">
      <c r="B27" t="str">
        <f>'T1 Injection'!B27</f>
        <v>Archaea_Bethlehem</v>
      </c>
      <c r="C27" s="54">
        <v>67.8</v>
      </c>
      <c r="D27" s="54">
        <v>38.39</v>
      </c>
      <c r="E27" s="13">
        <v>45597</v>
      </c>
      <c r="F27" s="13">
        <f t="shared" si="1"/>
        <v>45566</v>
      </c>
      <c r="G27" s="13">
        <v>46692</v>
      </c>
      <c r="H27" s="52">
        <v>40</v>
      </c>
      <c r="I27" s="13">
        <f t="shared" si="8"/>
        <v>46934</v>
      </c>
      <c r="J27" s="13">
        <f t="shared" si="2"/>
        <v>45658</v>
      </c>
      <c r="K27" s="13">
        <f t="shared" si="9"/>
        <v>46752</v>
      </c>
      <c r="L27" s="4">
        <f>SUMIFS('T1 Injection'!$D27:$AP27,'T1 Injection'!$D$2:$AP$2,"&gt;="&amp;$J27,'T1 Injection'!$D$2:$AP$2,"&lt;="&amp;$K27)</f>
        <v>37683645.373481326</v>
      </c>
      <c r="M27" s="17">
        <f t="shared" si="3"/>
        <v>40218</v>
      </c>
      <c r="N27" s="4">
        <f>SUMIFS('T3 UC trimestriels'!$N27:$AZ27,'T3 UC trimestriels'!$N$2:$AZ$2,"&gt;="&amp;$J27,'T3 UC trimestriels'!$N$2:$AZ$2,"&lt;="&amp;$K27)</f>
        <v>47450</v>
      </c>
      <c r="O27" s="17">
        <f t="shared" si="10"/>
        <v>0</v>
      </c>
      <c r="P27" s="13">
        <f t="shared" si="4"/>
        <v>47299</v>
      </c>
      <c r="Q27" s="13">
        <f t="shared" si="5"/>
        <v>46753</v>
      </c>
      <c r="R27" s="13">
        <f t="shared" si="11"/>
        <v>47118</v>
      </c>
      <c r="S27" s="4">
        <f>SUMIFS('T1 Injection'!$D27:$AP27,'T1 Injection'!$D$2:$AP$2,"&gt;="&amp;$Q27,'T1 Injection'!$D$2:$AP$2,"&lt;="&amp;$R27)</f>
        <v>13205181.76698296</v>
      </c>
      <c r="T27" s="17">
        <f t="shared" si="6"/>
        <v>14093</v>
      </c>
      <c r="U27" s="4">
        <f>SUMIFS('T3 UC trimestriels'!$N27:$AZ27,'T3 UC trimestriels'!$N$2:$AZ$2,"&gt;="&amp;$Q27,'T3 UC trimestriels'!$N$2:$AZ$2,"&lt;="&amp;$R27)</f>
        <v>14094</v>
      </c>
      <c r="V27" s="17">
        <f t="shared" si="12"/>
        <v>0</v>
      </c>
      <c r="X27" s="4">
        <f t="shared" si="14"/>
        <v>0</v>
      </c>
      <c r="Y27" s="4">
        <f t="shared" si="14"/>
        <v>0</v>
      </c>
      <c r="Z27" s="4">
        <f t="shared" si="14"/>
        <v>0</v>
      </c>
      <c r="AA27" s="4">
        <f t="shared" si="14"/>
        <v>0</v>
      </c>
      <c r="AB27" s="4">
        <f t="shared" si="14"/>
        <v>0</v>
      </c>
      <c r="AC27" s="4">
        <f t="shared" si="14"/>
        <v>0</v>
      </c>
      <c r="AD27" s="4">
        <f t="shared" si="14"/>
        <v>0</v>
      </c>
    </row>
    <row r="28" spans="2:30" x14ac:dyDescent="0.35">
      <c r="B28" t="str">
        <f>'T1 Injection'!B28</f>
        <v>Archaea_Commonwealth (CES)</v>
      </c>
      <c r="C28" s="54">
        <v>67.8</v>
      </c>
      <c r="D28" s="54">
        <v>38.39</v>
      </c>
      <c r="E28" s="13">
        <v>45566</v>
      </c>
      <c r="F28" s="13">
        <f t="shared" si="1"/>
        <v>45566</v>
      </c>
      <c r="G28" s="13">
        <v>46661</v>
      </c>
      <c r="H28" s="52">
        <v>40</v>
      </c>
      <c r="I28" s="13">
        <f t="shared" si="8"/>
        <v>46934</v>
      </c>
      <c r="J28" s="13">
        <f t="shared" si="2"/>
        <v>45658</v>
      </c>
      <c r="K28" s="13">
        <f t="shared" si="9"/>
        <v>46752</v>
      </c>
      <c r="L28" s="4">
        <f>SUMIFS('T1 Injection'!$D28:$AP28,'T1 Injection'!$D$2:$AP$2,"&gt;="&amp;$J28,'T1 Injection'!$D$2:$AP$2,"&lt;="&amp;$K28)</f>
        <v>40620800.278997295</v>
      </c>
      <c r="M28" s="17">
        <f t="shared" si="3"/>
        <v>43352</v>
      </c>
      <c r="N28" s="4">
        <f>SUMIFS('T3 UC trimestriels'!$N28:$AZ28,'T3 UC trimestriels'!$N$2:$AZ$2,"&gt;="&amp;$J28,'T3 UC trimestriels'!$N$2:$AZ$2,"&lt;="&amp;$K28)</f>
        <v>51149</v>
      </c>
      <c r="O28" s="17">
        <f t="shared" si="10"/>
        <v>0</v>
      </c>
      <c r="P28" s="13">
        <f t="shared" si="4"/>
        <v>47299</v>
      </c>
      <c r="Q28" s="13">
        <f t="shared" si="5"/>
        <v>46753</v>
      </c>
      <c r="R28" s="13">
        <f t="shared" si="11"/>
        <v>47118</v>
      </c>
      <c r="S28" s="4">
        <f>SUMIFS('T1 Injection'!$D28:$AP28,'T1 Injection'!$D$2:$AP$2,"&gt;="&amp;$Q28,'T1 Injection'!$D$2:$AP$2,"&lt;="&amp;$R28)</f>
        <v>13205181.76698296</v>
      </c>
      <c r="T28" s="17">
        <f t="shared" si="6"/>
        <v>14093</v>
      </c>
      <c r="U28" s="4">
        <f>SUMIFS('T3 UC trimestriels'!$N28:$AZ28,'T3 UC trimestriels'!$N$2:$AZ$2,"&gt;="&amp;$Q28,'T3 UC trimestriels'!$N$2:$AZ$2,"&lt;="&amp;$R28)</f>
        <v>14094</v>
      </c>
      <c r="V28" s="17">
        <f t="shared" si="12"/>
        <v>0</v>
      </c>
      <c r="X28" s="4">
        <f t="shared" si="14"/>
        <v>0</v>
      </c>
      <c r="Y28" s="4">
        <f t="shared" si="14"/>
        <v>0</v>
      </c>
      <c r="Z28" s="4">
        <f t="shared" si="14"/>
        <v>0</v>
      </c>
      <c r="AA28" s="4">
        <f t="shared" si="14"/>
        <v>0</v>
      </c>
      <c r="AB28" s="4">
        <f t="shared" si="14"/>
        <v>0</v>
      </c>
      <c r="AC28" s="4">
        <f t="shared" si="14"/>
        <v>0</v>
      </c>
      <c r="AD28" s="4">
        <f t="shared" si="14"/>
        <v>0</v>
      </c>
    </row>
    <row r="29" spans="2:30" x14ac:dyDescent="0.35">
      <c r="B29" t="str">
        <f>'T1 Injection'!B29</f>
        <v>TC_TN</v>
      </c>
      <c r="C29" s="54">
        <v>67.8</v>
      </c>
      <c r="D29" s="54">
        <v>38.39</v>
      </c>
      <c r="E29" s="13">
        <v>46112</v>
      </c>
      <c r="F29" s="13">
        <f t="shared" si="1"/>
        <v>46023</v>
      </c>
      <c r="G29" s="13">
        <v>47208</v>
      </c>
      <c r="H29" s="52">
        <v>20</v>
      </c>
      <c r="I29" s="13">
        <f t="shared" si="8"/>
        <v>47299</v>
      </c>
      <c r="J29" s="13">
        <f t="shared" si="2"/>
        <v>46023</v>
      </c>
      <c r="K29" s="13">
        <f t="shared" si="9"/>
        <v>47118</v>
      </c>
      <c r="L29" s="4">
        <f>SUMIFS('T1 Injection'!$D29:$AP29,'T1 Injection'!$D$2:$AP$2,"&gt;="&amp;$J29,'T1 Injection'!$D$2:$AP$2,"&lt;="&amp;$K29)</f>
        <v>45650350.50994762</v>
      </c>
      <c r="M29" s="17">
        <f t="shared" si="3"/>
        <v>83770</v>
      </c>
      <c r="N29" s="4">
        <f>SUMIFS('T3 UC trimestriels'!$N29:$AZ29,'T3 UC trimestriels'!$N$2:$AZ$2,"&gt;="&amp;$J29,'T3 UC trimestriels'!$N$2:$AZ$2,"&lt;="&amp;$K29)</f>
        <v>55947</v>
      </c>
      <c r="O29" s="17">
        <f t="shared" si="10"/>
        <v>27823</v>
      </c>
      <c r="P29" s="13">
        <f t="shared" si="4"/>
        <v>47664</v>
      </c>
      <c r="Q29" s="13">
        <f t="shared" si="5"/>
        <v>47119</v>
      </c>
      <c r="R29" s="13">
        <f t="shared" si="11"/>
        <v>47483</v>
      </c>
      <c r="S29" s="4">
        <f>SUMIFS('T1 Injection'!$D29:$AP29,'T1 Injection'!$D$2:$AP$2,"&gt;="&amp;$Q29,'T1 Injection'!$D$2:$AP$2,"&lt;="&amp;$R29)</f>
        <v>25072578.516759004</v>
      </c>
      <c r="T29" s="17">
        <f t="shared" si="6"/>
        <v>46009</v>
      </c>
      <c r="U29" s="4">
        <f>SUMIFS('T3 UC trimestriels'!$N29:$AZ29,'T3 UC trimestriels'!$N$2:$AZ$2,"&gt;="&amp;$Q29,'T3 UC trimestriels'!$N$2:$AZ$2,"&lt;="&amp;$R29)</f>
        <v>46010</v>
      </c>
      <c r="V29" s="17">
        <f t="shared" si="12"/>
        <v>0</v>
      </c>
      <c r="X29" s="4">
        <f t="shared" si="14"/>
        <v>0</v>
      </c>
      <c r="Y29" s="4">
        <f t="shared" si="14"/>
        <v>0</v>
      </c>
      <c r="Z29" s="4">
        <f t="shared" si="14"/>
        <v>0</v>
      </c>
      <c r="AA29" s="4">
        <f t="shared" si="14"/>
        <v>0</v>
      </c>
      <c r="AB29" s="4">
        <f t="shared" si="14"/>
        <v>27823</v>
      </c>
      <c r="AC29" s="4">
        <f t="shared" si="14"/>
        <v>0</v>
      </c>
      <c r="AD29" s="4">
        <f t="shared" si="14"/>
        <v>0</v>
      </c>
    </row>
    <row r="30" spans="2:30" x14ac:dyDescent="0.35">
      <c r="B30" t="str">
        <f>'T1 Injection'!B30</f>
        <v>Limestone RNG Facility</v>
      </c>
      <c r="C30" s="54">
        <v>67.8</v>
      </c>
      <c r="D30" s="54">
        <v>38.39</v>
      </c>
      <c r="E30" s="13">
        <v>45658</v>
      </c>
      <c r="F30" s="13">
        <f t="shared" si="1"/>
        <v>45658</v>
      </c>
      <c r="G30" s="13">
        <v>46753</v>
      </c>
      <c r="H30" s="52">
        <v>40</v>
      </c>
      <c r="I30" s="13">
        <f t="shared" si="8"/>
        <v>46934</v>
      </c>
      <c r="J30" s="13">
        <f t="shared" si="2"/>
        <v>45658</v>
      </c>
      <c r="K30" s="13">
        <f t="shared" si="9"/>
        <v>46752</v>
      </c>
      <c r="L30" s="4">
        <f>SUMIFS('T1 Injection'!$D30:$AP30,'T1 Injection'!$D$2:$AP$2,"&gt;="&amp;$J30,'T1 Injection'!$D$2:$AP$2,"&lt;="&amp;$K30)</f>
        <v>30371180.791404434</v>
      </c>
      <c r="M30" s="17">
        <f t="shared" si="3"/>
        <v>32413</v>
      </c>
      <c r="N30" s="4">
        <f>SUMIFS('T3 UC trimestriels'!$N30:$AZ30,'T3 UC trimestriels'!$N$2:$AZ$2,"&gt;="&amp;$J30,'T3 UC trimestriels'!$N$2:$AZ$2,"&lt;="&amp;$K30)</f>
        <v>0</v>
      </c>
      <c r="O30" s="17">
        <f t="shared" si="10"/>
        <v>32413</v>
      </c>
      <c r="P30" s="13">
        <f t="shared" si="4"/>
        <v>47299</v>
      </c>
      <c r="Q30" s="13">
        <f t="shared" si="5"/>
        <v>46753</v>
      </c>
      <c r="R30" s="13">
        <f t="shared" si="11"/>
        <v>47118</v>
      </c>
      <c r="S30" s="4">
        <f>SUMIFS('T1 Injection'!$D30:$AP30,'T1 Injection'!$D$2:$AP$2,"&gt;="&amp;$Q30,'T1 Injection'!$D$2:$AP$2,"&lt;="&amp;$R30)</f>
        <v>23167767.890575491</v>
      </c>
      <c r="T30" s="17">
        <f t="shared" si="6"/>
        <v>24726</v>
      </c>
      <c r="U30" s="4">
        <f>SUMIFS('T3 UC trimestriels'!$N30:$AZ30,'T3 UC trimestriels'!$N$2:$AZ$2,"&gt;="&amp;$Q30,'T3 UC trimestriels'!$N$2:$AZ$2,"&lt;="&amp;$R30)</f>
        <v>24725</v>
      </c>
      <c r="V30" s="17">
        <f t="shared" si="12"/>
        <v>1</v>
      </c>
      <c r="X30" s="4">
        <f t="shared" si="14"/>
        <v>0</v>
      </c>
      <c r="Y30" s="4">
        <f t="shared" si="14"/>
        <v>0</v>
      </c>
      <c r="Z30" s="4">
        <f t="shared" si="14"/>
        <v>0</v>
      </c>
      <c r="AA30" s="4">
        <f t="shared" si="14"/>
        <v>32413</v>
      </c>
      <c r="AB30" s="4">
        <f t="shared" si="14"/>
        <v>1</v>
      </c>
      <c r="AC30" s="4">
        <f t="shared" si="14"/>
        <v>0</v>
      </c>
      <c r="AD30" s="4">
        <f t="shared" si="14"/>
        <v>0</v>
      </c>
    </row>
    <row r="31" spans="2:30" x14ac:dyDescent="0.35">
      <c r="B31" t="str">
        <f>'T1 Injection'!B31</f>
        <v>Lorain RNG Facility</v>
      </c>
      <c r="C31" s="54">
        <v>67.8</v>
      </c>
      <c r="D31" s="54">
        <v>38.39</v>
      </c>
      <c r="E31" s="13">
        <v>45658</v>
      </c>
      <c r="F31" s="13">
        <f t="shared" si="1"/>
        <v>45658</v>
      </c>
      <c r="G31" s="13">
        <v>46753</v>
      </c>
      <c r="H31" s="52">
        <v>40</v>
      </c>
      <c r="I31" s="13">
        <f t="shared" si="8"/>
        <v>46934</v>
      </c>
      <c r="J31" s="13">
        <f t="shared" si="2"/>
        <v>45658</v>
      </c>
      <c r="K31" s="13">
        <f t="shared" si="9"/>
        <v>46752</v>
      </c>
      <c r="L31" s="4">
        <f>SUMIFS('T1 Injection'!$D31:$AP31,'T1 Injection'!$D$2:$AP$2,"&gt;="&amp;$J31,'T1 Injection'!$D$2:$AP$2,"&lt;="&amp;$K31)</f>
        <v>30246687.773246609</v>
      </c>
      <c r="M31" s="17">
        <f t="shared" si="3"/>
        <v>32281</v>
      </c>
      <c r="N31" s="4">
        <f>SUMIFS('T3 UC trimestriels'!$N31:$AZ31,'T3 UC trimestriels'!$N$2:$AZ$2,"&gt;="&amp;$J31,'T3 UC trimestriels'!$N$2:$AZ$2,"&lt;="&amp;$K31)</f>
        <v>0</v>
      </c>
      <c r="O31" s="17">
        <f t="shared" si="10"/>
        <v>32281</v>
      </c>
      <c r="P31" s="13">
        <f t="shared" si="4"/>
        <v>47299</v>
      </c>
      <c r="Q31" s="13">
        <f t="shared" si="5"/>
        <v>46753</v>
      </c>
      <c r="R31" s="13">
        <f t="shared" si="11"/>
        <v>47118</v>
      </c>
      <c r="S31" s="4">
        <f>SUMIFS('T1 Injection'!$D31:$AP31,'T1 Injection'!$D$2:$AP$2,"&gt;="&amp;$Q31,'T1 Injection'!$D$2:$AP$2,"&lt;="&amp;$R31)</f>
        <v>23167767.890575491</v>
      </c>
      <c r="T31" s="17">
        <f t="shared" si="6"/>
        <v>24726</v>
      </c>
      <c r="U31" s="4">
        <f>SUMIFS('T3 UC trimestriels'!$N31:$AZ31,'T3 UC trimestriels'!$N$2:$AZ$2,"&gt;="&amp;$Q31,'T3 UC trimestriels'!$N$2:$AZ$2,"&lt;="&amp;$R31)</f>
        <v>24725</v>
      </c>
      <c r="V31" s="17">
        <f t="shared" si="12"/>
        <v>1</v>
      </c>
      <c r="X31" s="4">
        <f t="shared" si="14"/>
        <v>0</v>
      </c>
      <c r="Y31" s="4">
        <f t="shared" si="14"/>
        <v>0</v>
      </c>
      <c r="Z31" s="4">
        <f t="shared" si="14"/>
        <v>0</v>
      </c>
      <c r="AA31" s="4">
        <f t="shared" si="14"/>
        <v>32281</v>
      </c>
      <c r="AB31" s="4">
        <f t="shared" si="14"/>
        <v>1</v>
      </c>
      <c r="AC31" s="4">
        <f t="shared" si="14"/>
        <v>0</v>
      </c>
      <c r="AD31" s="4">
        <f t="shared" si="14"/>
        <v>0</v>
      </c>
    </row>
    <row r="32" spans="2:30" x14ac:dyDescent="0.35">
      <c r="B32" t="str">
        <f>'T1 Injection'!B32</f>
        <v>WM_Sainte-Sophie</v>
      </c>
      <c r="C32" s="54">
        <v>67.8</v>
      </c>
      <c r="D32" s="54">
        <v>38.39</v>
      </c>
      <c r="E32" s="13">
        <v>46023</v>
      </c>
      <c r="F32" s="13">
        <f t="shared" si="1"/>
        <v>46023</v>
      </c>
      <c r="G32" s="13">
        <v>47119</v>
      </c>
      <c r="H32" s="52">
        <v>20</v>
      </c>
      <c r="I32" s="13">
        <f t="shared" si="8"/>
        <v>47299</v>
      </c>
      <c r="J32" s="13">
        <f t="shared" si="2"/>
        <v>46023</v>
      </c>
      <c r="K32" s="13">
        <f t="shared" si="9"/>
        <v>47118</v>
      </c>
      <c r="L32" s="4">
        <f>SUMIFS('T1 Injection'!$D32:$AP32,'T1 Injection'!$D$2:$AP$2,"&gt;="&amp;$J32,'T1 Injection'!$D$2:$AP$2,"&lt;="&amp;$K32)</f>
        <v>121047646.57534248</v>
      </c>
      <c r="M32" s="17">
        <f t="shared" si="3"/>
        <v>222128</v>
      </c>
      <c r="N32" s="4">
        <f>SUMIFS('T3 UC trimestriels'!$N32:$AZ32,'T3 UC trimestriels'!$N$2:$AZ$2,"&gt;="&amp;$J32,'T3 UC trimestriels'!$N$2:$AZ$2,"&lt;="&amp;$K32)</f>
        <v>144313</v>
      </c>
      <c r="O32" s="17">
        <f t="shared" si="10"/>
        <v>77815</v>
      </c>
      <c r="P32" s="13">
        <f t="shared" si="4"/>
        <v>47664</v>
      </c>
      <c r="Q32" s="13">
        <f t="shared" si="5"/>
        <v>47119</v>
      </c>
      <c r="R32" s="13">
        <f t="shared" si="11"/>
        <v>47483</v>
      </c>
      <c r="S32" s="4">
        <f>SUMIFS('T1 Injection'!$D32:$AP32,'T1 Injection'!$D$2:$AP$2,"&gt;="&amp;$Q32,'T1 Injection'!$D$2:$AP$2,"&lt;="&amp;$R32)</f>
        <v>60622000</v>
      </c>
      <c r="T32" s="17">
        <f t="shared" si="6"/>
        <v>111244</v>
      </c>
      <c r="U32" s="4">
        <f>SUMIFS('T3 UC trimestriels'!$N32:$AZ32,'T3 UC trimestriels'!$N$2:$AZ$2,"&gt;="&amp;$Q32,'T3 UC trimestriels'!$N$2:$AZ$2,"&lt;="&amp;$R32)</f>
        <v>111245</v>
      </c>
      <c r="V32" s="17">
        <f t="shared" si="12"/>
        <v>0</v>
      </c>
      <c r="X32" s="4">
        <f t="shared" si="14"/>
        <v>0</v>
      </c>
      <c r="Y32" s="4">
        <f t="shared" si="14"/>
        <v>0</v>
      </c>
      <c r="Z32" s="4">
        <f t="shared" si="14"/>
        <v>0</v>
      </c>
      <c r="AA32" s="4">
        <f t="shared" si="14"/>
        <v>0</v>
      </c>
      <c r="AB32" s="4">
        <f t="shared" si="14"/>
        <v>77815</v>
      </c>
      <c r="AC32" s="4">
        <f t="shared" si="14"/>
        <v>0</v>
      </c>
      <c r="AD32" s="4">
        <f t="shared" si="14"/>
        <v>0</v>
      </c>
    </row>
    <row r="33" spans="2:30" x14ac:dyDescent="0.35">
      <c r="B33" t="str">
        <f>'T1 Injection'!B33</f>
        <v>BerQ_Owensboro</v>
      </c>
      <c r="C33" s="54">
        <v>67.8</v>
      </c>
      <c r="D33" s="54">
        <v>38.39</v>
      </c>
      <c r="E33" s="13">
        <v>45961</v>
      </c>
      <c r="F33" s="13">
        <f t="shared" si="1"/>
        <v>45931</v>
      </c>
      <c r="G33" s="13">
        <v>47057</v>
      </c>
      <c r="H33" s="52">
        <v>40</v>
      </c>
      <c r="I33" s="13">
        <f t="shared" si="8"/>
        <v>47299</v>
      </c>
      <c r="J33" s="13">
        <f t="shared" si="2"/>
        <v>46023</v>
      </c>
      <c r="K33" s="13">
        <f t="shared" si="9"/>
        <v>47118</v>
      </c>
      <c r="L33" s="4">
        <f>SUMIFS('T1 Injection'!$D33:$AP33,'T1 Injection'!$D$2:$AP$2,"&gt;="&amp;$J33,'T1 Injection'!$D$2:$AP$2,"&lt;="&amp;$K33)</f>
        <v>25612793.356399387</v>
      </c>
      <c r="M33" s="17">
        <f t="shared" si="3"/>
        <v>27335</v>
      </c>
      <c r="N33" s="4">
        <f>SUMIFS('T3 UC trimestriels'!$N33:$AZ33,'T3 UC trimestriels'!$N$2:$AZ$2,"&gt;="&amp;$J33,'T3 UC trimestriels'!$N$2:$AZ$2,"&lt;="&amp;$K33)</f>
        <v>22918</v>
      </c>
      <c r="O33" s="17">
        <f t="shared" si="10"/>
        <v>4417</v>
      </c>
      <c r="P33" s="13">
        <f t="shared" si="4"/>
        <v>47664</v>
      </c>
      <c r="Q33" s="13">
        <f t="shared" si="5"/>
        <v>47119</v>
      </c>
      <c r="R33" s="13">
        <f t="shared" si="11"/>
        <v>47483</v>
      </c>
      <c r="S33" s="4">
        <f>SUMIFS('T1 Injection'!$D33:$AP33,'T1 Injection'!$D$2:$AP$2,"&gt;="&amp;$Q33,'T1 Injection'!$D$2:$AP$2,"&lt;="&amp;$R33)</f>
        <v>9719002.3752969112</v>
      </c>
      <c r="T33" s="17">
        <f t="shared" si="6"/>
        <v>10373</v>
      </c>
      <c r="U33" s="4">
        <f>SUMIFS('T3 UC trimestriels'!$N33:$AZ33,'T3 UC trimestriels'!$N$2:$AZ$2,"&gt;="&amp;$Q33,'T3 UC trimestriels'!$N$2:$AZ$2,"&lt;="&amp;$R33)</f>
        <v>10372</v>
      </c>
      <c r="V33" s="17">
        <f t="shared" si="12"/>
        <v>1</v>
      </c>
      <c r="X33" s="4">
        <f t="shared" si="14"/>
        <v>0</v>
      </c>
      <c r="Y33" s="4">
        <f t="shared" si="14"/>
        <v>0</v>
      </c>
      <c r="Z33" s="4">
        <f t="shared" si="14"/>
        <v>0</v>
      </c>
      <c r="AA33" s="4">
        <f t="shared" si="14"/>
        <v>0</v>
      </c>
      <c r="AB33" s="4">
        <f t="shared" si="14"/>
        <v>4417</v>
      </c>
      <c r="AC33" s="4">
        <f t="shared" si="14"/>
        <v>1</v>
      </c>
      <c r="AD33" s="4">
        <f t="shared" si="14"/>
        <v>0</v>
      </c>
    </row>
    <row r="34" spans="2:30" x14ac:dyDescent="0.35">
      <c r="B34" t="str">
        <f>'T1 Injection'!B34</f>
        <v>Viridi_Marathon</v>
      </c>
      <c r="C34" s="54">
        <v>67.8</v>
      </c>
      <c r="D34" s="54">
        <v>38.39</v>
      </c>
      <c r="E34" s="13">
        <v>45961</v>
      </c>
      <c r="F34" s="13">
        <f t="shared" si="1"/>
        <v>45931</v>
      </c>
      <c r="G34" s="13">
        <v>47057</v>
      </c>
      <c r="H34" s="52">
        <v>40</v>
      </c>
      <c r="I34" s="13">
        <f t="shared" si="8"/>
        <v>47299</v>
      </c>
      <c r="J34" s="13">
        <f t="shared" si="2"/>
        <v>46023</v>
      </c>
      <c r="K34" s="13">
        <f t="shared" si="9"/>
        <v>47118</v>
      </c>
      <c r="L34" s="4">
        <f>SUMIFS('T1 Injection'!$D34:$AP34,'T1 Injection'!$D$2:$AP$2,"&gt;="&amp;$J34,'T1 Injection'!$D$2:$AP$2,"&lt;="&amp;$K34)</f>
        <v>17911618.77039592</v>
      </c>
      <c r="M34" s="17">
        <f t="shared" si="3"/>
        <v>19116</v>
      </c>
      <c r="N34" s="4">
        <f>SUMIFS('T3 UC trimestriels'!$N34:$AZ34,'T3 UC trimestriels'!$N$2:$AZ$2,"&gt;="&amp;$J34,'T3 UC trimestriels'!$N$2:$AZ$2,"&lt;="&amp;$K34)</f>
        <v>22554</v>
      </c>
      <c r="O34" s="17">
        <f t="shared" si="10"/>
        <v>0</v>
      </c>
      <c r="P34" s="13">
        <f t="shared" si="4"/>
        <v>47664</v>
      </c>
      <c r="Q34" s="13">
        <f t="shared" si="5"/>
        <v>47119</v>
      </c>
      <c r="R34" s="13">
        <f t="shared" si="11"/>
        <v>47483</v>
      </c>
      <c r="S34" s="4">
        <f>SUMIFS('T1 Injection'!$D34:$AP34,'T1 Injection'!$D$2:$AP$2,"&gt;="&amp;$Q34,'T1 Injection'!$D$2:$AP$2,"&lt;="&amp;$R34)</f>
        <v>5718307.3810152207</v>
      </c>
      <c r="T34" s="17">
        <f t="shared" si="6"/>
        <v>6103</v>
      </c>
      <c r="U34" s="4">
        <f>SUMIFS('T3 UC trimestriels'!$N34:$AZ34,'T3 UC trimestriels'!$N$2:$AZ$2,"&gt;="&amp;$Q34,'T3 UC trimestriels'!$N$2:$AZ$2,"&lt;="&amp;$R34)</f>
        <v>6103</v>
      </c>
      <c r="V34" s="17">
        <f t="shared" si="12"/>
        <v>0</v>
      </c>
      <c r="X34" s="4">
        <f t="shared" ref="X34:AD39" si="15">IF(YEAR($I34)=X$2,$O34,0)+IF(YEAR($P34)=X$2,$V34,0)</f>
        <v>0</v>
      </c>
      <c r="Y34" s="4">
        <f t="shared" si="15"/>
        <v>0</v>
      </c>
      <c r="Z34" s="4">
        <f t="shared" si="15"/>
        <v>0</v>
      </c>
      <c r="AA34" s="4">
        <f t="shared" si="15"/>
        <v>0</v>
      </c>
      <c r="AB34" s="4">
        <f t="shared" si="15"/>
        <v>0</v>
      </c>
      <c r="AC34" s="4">
        <f t="shared" si="15"/>
        <v>0</v>
      </c>
      <c r="AD34" s="4">
        <f t="shared" si="15"/>
        <v>0</v>
      </c>
    </row>
    <row r="35" spans="2:30" x14ac:dyDescent="0.35">
      <c r="B35" t="str">
        <f>'T1 Injection'!B35</f>
        <v>Viridi_Brunswick</v>
      </c>
      <c r="C35" s="54">
        <v>67.8</v>
      </c>
      <c r="D35" s="54">
        <v>38.39</v>
      </c>
      <c r="E35" s="13">
        <v>45961</v>
      </c>
      <c r="F35" s="13">
        <f t="shared" si="1"/>
        <v>45931</v>
      </c>
      <c r="G35" s="13">
        <v>47057</v>
      </c>
      <c r="H35" s="52">
        <v>40</v>
      </c>
      <c r="I35" s="13">
        <f t="shared" si="8"/>
        <v>47299</v>
      </c>
      <c r="J35" s="13">
        <f t="shared" si="2"/>
        <v>46023</v>
      </c>
      <c r="K35" s="13">
        <f t="shared" si="9"/>
        <v>47118</v>
      </c>
      <c r="L35" s="4">
        <f>SUMIFS('T1 Injection'!$D35:$AP35,'T1 Injection'!$D$2:$AP$2,"&gt;="&amp;$J35,'T1 Injection'!$D$2:$AP$2,"&lt;="&amp;$K35)</f>
        <v>17911618.77039592</v>
      </c>
      <c r="M35" s="17">
        <f t="shared" si="3"/>
        <v>19116</v>
      </c>
      <c r="N35" s="4">
        <f>SUMIFS('T3 UC trimestriels'!$N35:$AZ35,'T3 UC trimestriels'!$N$2:$AZ$2,"&gt;="&amp;$J35,'T3 UC trimestriels'!$N$2:$AZ$2,"&lt;="&amp;$K35)</f>
        <v>22554</v>
      </c>
      <c r="O35" s="17">
        <f t="shared" si="10"/>
        <v>0</v>
      </c>
      <c r="P35" s="13">
        <f t="shared" si="4"/>
        <v>47664</v>
      </c>
      <c r="Q35" s="13">
        <f t="shared" si="5"/>
        <v>47119</v>
      </c>
      <c r="R35" s="13">
        <f t="shared" si="11"/>
        <v>47483</v>
      </c>
      <c r="S35" s="4">
        <f>SUMIFS('T1 Injection'!$D35:$AP35,'T1 Injection'!$D$2:$AP$2,"&gt;="&amp;$Q35,'T1 Injection'!$D$2:$AP$2,"&lt;="&amp;$R35)</f>
        <v>5718307.3810152207</v>
      </c>
      <c r="T35" s="17">
        <f t="shared" si="6"/>
        <v>6103</v>
      </c>
      <c r="U35" s="4">
        <f>SUMIFS('T3 UC trimestriels'!$N35:$AZ35,'T3 UC trimestriels'!$N$2:$AZ$2,"&gt;="&amp;$Q35,'T3 UC trimestriels'!$N$2:$AZ$2,"&lt;="&amp;$R35)</f>
        <v>6103</v>
      </c>
      <c r="V35" s="17">
        <f t="shared" si="12"/>
        <v>0</v>
      </c>
      <c r="X35" s="4">
        <f t="shared" si="15"/>
        <v>0</v>
      </c>
      <c r="Y35" s="4">
        <f t="shared" si="15"/>
        <v>0</v>
      </c>
      <c r="Z35" s="4">
        <f t="shared" si="15"/>
        <v>0</v>
      </c>
      <c r="AA35" s="4">
        <f t="shared" si="15"/>
        <v>0</v>
      </c>
      <c r="AB35" s="4">
        <f t="shared" si="15"/>
        <v>0</v>
      </c>
      <c r="AC35" s="4">
        <f t="shared" si="15"/>
        <v>0</v>
      </c>
      <c r="AD35" s="4">
        <f t="shared" si="15"/>
        <v>0</v>
      </c>
    </row>
    <row r="36" spans="2:30" x14ac:dyDescent="0.35">
      <c r="B36" t="str">
        <f>'T1 Injection'!B36</f>
        <v>Viridi_Rudarpa North Country</v>
      </c>
      <c r="C36" s="54">
        <v>67.8</v>
      </c>
      <c r="D36" s="54">
        <v>38.39</v>
      </c>
      <c r="E36" s="13">
        <v>45961</v>
      </c>
      <c r="F36" s="13">
        <f t="shared" si="1"/>
        <v>45931</v>
      </c>
      <c r="G36" s="13">
        <v>47057</v>
      </c>
      <c r="H36" s="52">
        <v>40</v>
      </c>
      <c r="I36" s="13">
        <f t="shared" si="8"/>
        <v>47299</v>
      </c>
      <c r="J36" s="13">
        <f t="shared" si="2"/>
        <v>46023</v>
      </c>
      <c r="K36" s="13">
        <f t="shared" si="9"/>
        <v>47118</v>
      </c>
      <c r="L36" s="4">
        <f>SUMIFS('T1 Injection'!$D36:$AP36,'T1 Injection'!$D$2:$AP$2,"&gt;="&amp;$J36,'T1 Injection'!$D$2:$AP$2,"&lt;="&amp;$K36)</f>
        <v>17911618.77039592</v>
      </c>
      <c r="M36" s="17">
        <f t="shared" si="3"/>
        <v>19116</v>
      </c>
      <c r="N36" s="4">
        <f>SUMIFS('T3 UC trimestriels'!$N36:$AZ36,'T3 UC trimestriels'!$N$2:$AZ$2,"&gt;="&amp;$J36,'T3 UC trimestriels'!$N$2:$AZ$2,"&lt;="&amp;$K36)</f>
        <v>22554</v>
      </c>
      <c r="O36" s="17">
        <f t="shared" si="10"/>
        <v>0</v>
      </c>
      <c r="P36" s="13">
        <f t="shared" si="4"/>
        <v>47664</v>
      </c>
      <c r="Q36" s="13">
        <f t="shared" si="5"/>
        <v>47119</v>
      </c>
      <c r="R36" s="13">
        <f t="shared" si="11"/>
        <v>47483</v>
      </c>
      <c r="S36" s="4">
        <f>SUMIFS('T1 Injection'!$D36:$AP36,'T1 Injection'!$D$2:$AP$2,"&gt;="&amp;$Q36,'T1 Injection'!$D$2:$AP$2,"&lt;="&amp;$R36)</f>
        <v>5718307.3810152207</v>
      </c>
      <c r="T36" s="17">
        <f t="shared" si="6"/>
        <v>6103</v>
      </c>
      <c r="U36" s="4">
        <f>SUMIFS('T3 UC trimestriels'!$N36:$AZ36,'T3 UC trimestriels'!$N$2:$AZ$2,"&gt;="&amp;$Q36,'T3 UC trimestriels'!$N$2:$AZ$2,"&lt;="&amp;$R36)</f>
        <v>6103</v>
      </c>
      <c r="V36" s="17">
        <f t="shared" si="12"/>
        <v>0</v>
      </c>
      <c r="X36" s="4">
        <f t="shared" si="15"/>
        <v>0</v>
      </c>
      <c r="Y36" s="4">
        <f t="shared" si="15"/>
        <v>0</v>
      </c>
      <c r="Z36" s="4">
        <f t="shared" si="15"/>
        <v>0</v>
      </c>
      <c r="AA36" s="4">
        <f t="shared" si="15"/>
        <v>0</v>
      </c>
      <c r="AB36" s="4">
        <f t="shared" si="15"/>
        <v>0</v>
      </c>
      <c r="AC36" s="4">
        <f t="shared" si="15"/>
        <v>0</v>
      </c>
      <c r="AD36" s="4">
        <f t="shared" si="15"/>
        <v>0</v>
      </c>
    </row>
    <row r="37" spans="2:30" x14ac:dyDescent="0.35">
      <c r="B37" t="str">
        <f>'T1 Injection'!B37</f>
        <v xml:space="preserve">Shell_Garland </v>
      </c>
      <c r="C37" s="54">
        <v>67.8</v>
      </c>
      <c r="D37" s="54">
        <v>38.39</v>
      </c>
      <c r="E37" s="13" t="s">
        <v>88</v>
      </c>
      <c r="F37" s="13"/>
      <c r="G37" s="13" t="s">
        <v>88</v>
      </c>
      <c r="H37" s="52"/>
      <c r="I37" s="13"/>
      <c r="J37" s="13"/>
      <c r="K37" s="13"/>
      <c r="L37" s="4">
        <f>SUMIFS('T1 Injection'!$D37:$AP37,'T1 Injection'!$D$2:$AP$2,"&gt;="&amp;$J37,'T1 Injection'!$D$2:$AP$2,"&lt;="&amp;$K37)</f>
        <v>0</v>
      </c>
      <c r="M37" s="17">
        <f t="shared" si="3"/>
        <v>0</v>
      </c>
      <c r="N37" s="4">
        <f>SUMIFS('T3 UC trimestriels'!$N37:$AZ37,'T3 UC trimestriels'!$N$2:$AZ$2,"&gt;="&amp;$J37,'T3 UC trimestriels'!$N$2:$AZ$2,"&lt;="&amp;$K37)</f>
        <v>0</v>
      </c>
      <c r="O37" s="17">
        <f t="shared" si="10"/>
        <v>0</v>
      </c>
      <c r="P37" s="13"/>
      <c r="Q37" s="13"/>
      <c r="R37" s="13"/>
      <c r="S37" s="4">
        <f>SUMIFS('T1 Injection'!$D37:$AP37,'T1 Injection'!$D$2:$AP$2,"&gt;="&amp;$Q37,'T1 Injection'!$D$2:$AP$2,"&lt;="&amp;$R37)</f>
        <v>0</v>
      </c>
      <c r="T37" s="17">
        <f t="shared" si="6"/>
        <v>0</v>
      </c>
      <c r="U37" s="4">
        <f>SUMIFS('T3 UC trimestriels'!$N37:$AZ37,'T3 UC trimestriels'!$N$2:$AZ$2,"&gt;="&amp;$Q37,'T3 UC trimestriels'!$N$2:$AZ$2,"&lt;="&amp;$R37)</f>
        <v>0</v>
      </c>
      <c r="V37" s="17">
        <f t="shared" si="12"/>
        <v>0</v>
      </c>
      <c r="X37" s="4">
        <f t="shared" si="15"/>
        <v>0</v>
      </c>
      <c r="Y37" s="4">
        <f t="shared" si="15"/>
        <v>0</v>
      </c>
      <c r="Z37" s="4">
        <f t="shared" si="15"/>
        <v>0</v>
      </c>
      <c r="AA37" s="4">
        <f t="shared" si="15"/>
        <v>0</v>
      </c>
      <c r="AB37" s="4">
        <f t="shared" si="15"/>
        <v>0</v>
      </c>
      <c r="AC37" s="4">
        <f t="shared" si="15"/>
        <v>0</v>
      </c>
      <c r="AD37" s="4">
        <f t="shared" si="15"/>
        <v>0</v>
      </c>
    </row>
    <row r="38" spans="2:30" x14ac:dyDescent="0.35">
      <c r="B38" t="str">
        <f>'T1 Injection'!B38</f>
        <v>Shell_Melissa</v>
      </c>
      <c r="C38" s="54">
        <v>67.8</v>
      </c>
      <c r="D38" s="54">
        <v>38.39</v>
      </c>
      <c r="E38" s="13" t="s">
        <v>88</v>
      </c>
      <c r="F38" s="13"/>
      <c r="G38" s="13" t="s">
        <v>88</v>
      </c>
      <c r="H38" s="52"/>
      <c r="I38" s="13"/>
      <c r="J38" s="13"/>
      <c r="K38" s="13"/>
      <c r="L38" s="4">
        <f>SUMIFS('T1 Injection'!$D38:$AP38,'T1 Injection'!$D$2:$AP$2,"&gt;="&amp;$J38,'T1 Injection'!$D$2:$AP$2,"&lt;="&amp;$K38)</f>
        <v>0</v>
      </c>
      <c r="M38" s="17">
        <f t="shared" si="3"/>
        <v>0</v>
      </c>
      <c r="N38" s="4">
        <f>SUMIFS('T3 UC trimestriels'!$N38:$AZ38,'T3 UC trimestriels'!$N$2:$AZ$2,"&gt;="&amp;$J38,'T3 UC trimestriels'!$N$2:$AZ$2,"&lt;="&amp;$K38)</f>
        <v>0</v>
      </c>
      <c r="O38" s="17">
        <f t="shared" si="10"/>
        <v>0</v>
      </c>
      <c r="P38" s="13"/>
      <c r="Q38" s="13"/>
      <c r="R38" s="13"/>
      <c r="S38" s="4">
        <f>SUMIFS('T1 Injection'!$D38:$AP38,'T1 Injection'!$D$2:$AP$2,"&gt;="&amp;$Q38,'T1 Injection'!$D$2:$AP$2,"&lt;="&amp;$R38)</f>
        <v>0</v>
      </c>
      <c r="T38" s="17">
        <f t="shared" si="6"/>
        <v>0</v>
      </c>
      <c r="U38" s="4">
        <f>SUMIFS('T3 UC trimestriels'!$N38:$AZ38,'T3 UC trimestriels'!$N$2:$AZ$2,"&gt;="&amp;$Q38,'T3 UC trimestriels'!$N$2:$AZ$2,"&lt;="&amp;$R38)</f>
        <v>0</v>
      </c>
      <c r="V38" s="17">
        <f t="shared" si="12"/>
        <v>0</v>
      </c>
      <c r="X38" s="4">
        <f t="shared" si="15"/>
        <v>0</v>
      </c>
      <c r="Y38" s="4">
        <f t="shared" si="15"/>
        <v>0</v>
      </c>
      <c r="Z38" s="4">
        <f t="shared" si="15"/>
        <v>0</v>
      </c>
      <c r="AA38" s="4">
        <f t="shared" si="15"/>
        <v>0</v>
      </c>
      <c r="AB38" s="4">
        <f t="shared" si="15"/>
        <v>0</v>
      </c>
      <c r="AC38" s="4">
        <f t="shared" si="15"/>
        <v>0</v>
      </c>
      <c r="AD38" s="4">
        <f t="shared" si="15"/>
        <v>0</v>
      </c>
    </row>
    <row r="39" spans="2:30" x14ac:dyDescent="0.35">
      <c r="B39" t="str">
        <f>'T1 Injection'!B39</f>
        <v>Ferme Shefford_Shefford</v>
      </c>
      <c r="C39" s="54">
        <v>67.8</v>
      </c>
      <c r="D39" s="54">
        <v>38.39</v>
      </c>
      <c r="E39" s="13">
        <v>46388</v>
      </c>
      <c r="F39" s="13">
        <f t="shared" si="1"/>
        <v>46388</v>
      </c>
      <c r="G39" s="13">
        <v>47484</v>
      </c>
      <c r="H39" s="52">
        <v>20</v>
      </c>
      <c r="I39" s="13">
        <f t="shared" si="8"/>
        <v>47664</v>
      </c>
      <c r="J39" s="13">
        <f t="shared" si="2"/>
        <v>46388</v>
      </c>
      <c r="K39" s="13">
        <f t="shared" si="9"/>
        <v>47483</v>
      </c>
      <c r="L39" s="4">
        <f>SUMIFS('T1 Injection'!$D39:$AP39,'T1 Injection'!$D$2:$AP$2,"&gt;="&amp;$J39,'T1 Injection'!$D$2:$AP$2,"&lt;="&amp;$K39)</f>
        <v>2930093.1506849313</v>
      </c>
      <c r="M39" s="17">
        <f t="shared" si="3"/>
        <v>5377</v>
      </c>
      <c r="N39" s="4">
        <f>SUMIFS('T3 UC trimestriels'!$N39:$AZ39,'T3 UC trimestriels'!$N$2:$AZ$2,"&gt;="&amp;$J39,'T3 UC trimestriels'!$N$2:$AZ$2,"&lt;="&amp;$K39)</f>
        <v>3552</v>
      </c>
      <c r="O39" s="17">
        <f t="shared" si="10"/>
        <v>1825</v>
      </c>
      <c r="P39" s="13">
        <f t="shared" si="4"/>
        <v>48029</v>
      </c>
      <c r="Q39" s="13">
        <f t="shared" si="5"/>
        <v>47484</v>
      </c>
      <c r="R39" s="13">
        <f t="shared" si="11"/>
        <v>47848</v>
      </c>
      <c r="S39" s="4">
        <f>SUMIFS('T1 Injection'!$D39:$AP39,'T1 Injection'!$D$2:$AP$2,"&gt;="&amp;$Q39,'T1 Injection'!$D$2:$AP$2,"&lt;="&amp;$R39)</f>
        <v>1346000</v>
      </c>
      <c r="T39" s="17">
        <f t="shared" si="6"/>
        <v>2470</v>
      </c>
      <c r="U39" s="4">
        <f>SUMIFS('T3 UC trimestriels'!$N39:$AZ39,'T3 UC trimestriels'!$N$2:$AZ$2,"&gt;="&amp;$Q39,'T3 UC trimestriels'!$N$2:$AZ$2,"&lt;="&amp;$R39)</f>
        <v>2471</v>
      </c>
      <c r="V39" s="17">
        <f t="shared" si="12"/>
        <v>0</v>
      </c>
      <c r="X39" s="4">
        <f t="shared" si="15"/>
        <v>0</v>
      </c>
      <c r="Y39" s="4">
        <f t="shared" si="15"/>
        <v>0</v>
      </c>
      <c r="Z39" s="4">
        <f t="shared" si="15"/>
        <v>0</v>
      </c>
      <c r="AA39" s="4">
        <f t="shared" si="15"/>
        <v>0</v>
      </c>
      <c r="AB39" s="4">
        <f t="shared" si="15"/>
        <v>0</v>
      </c>
      <c r="AC39" s="4">
        <f t="shared" si="15"/>
        <v>1825</v>
      </c>
      <c r="AD39" s="4">
        <f t="shared" si="15"/>
        <v>0</v>
      </c>
    </row>
    <row r="40" spans="2:30" x14ac:dyDescent="0.35">
      <c r="B40" s="9"/>
      <c r="C40" s="11"/>
      <c r="D40" s="11"/>
      <c r="E40" s="11"/>
      <c r="F40" s="11"/>
      <c r="G40" s="11"/>
      <c r="H40" s="11"/>
      <c r="I40" s="11"/>
      <c r="J40" s="11"/>
      <c r="K40" s="11"/>
      <c r="L40" s="11"/>
      <c r="M40" s="11"/>
      <c r="N40" s="11"/>
      <c r="O40" s="11"/>
      <c r="P40" s="11"/>
      <c r="Q40" s="11"/>
      <c r="R40" s="11"/>
      <c r="S40" s="11"/>
      <c r="T40" s="11"/>
      <c r="U40" s="11"/>
      <c r="V40" s="11"/>
    </row>
    <row r="41" spans="2:30" x14ac:dyDescent="0.35">
      <c r="B41" s="12" t="s">
        <v>36</v>
      </c>
      <c r="L41" s="8">
        <f>SUM(L4:L40)</f>
        <v>794664790.09688079</v>
      </c>
      <c r="M41" s="8">
        <f>SUM(M4:M40)</f>
        <v>1050279</v>
      </c>
      <c r="N41" s="8">
        <f>SUM(N4:N40)</f>
        <v>541390</v>
      </c>
      <c r="O41" s="8">
        <f>SUM(O4:O40)</f>
        <v>536945</v>
      </c>
      <c r="P41" s="8"/>
      <c r="Q41" s="8"/>
      <c r="R41" s="8"/>
      <c r="S41" s="8">
        <f>SUM(S4:S40)</f>
        <v>330819710.69841671</v>
      </c>
      <c r="T41" s="8">
        <f>SUM(T4:T40)</f>
        <v>446762</v>
      </c>
      <c r="U41" s="8">
        <f>SUM(U4:U40)</f>
        <v>439437</v>
      </c>
      <c r="V41" s="8">
        <f>SUM(V4:V40)</f>
        <v>7335</v>
      </c>
      <c r="X41" s="8">
        <f t="shared" ref="X41:AD41" si="16">SUM(X4:X40)</f>
        <v>0</v>
      </c>
      <c r="Y41" s="8">
        <f t="shared" si="16"/>
        <v>259373</v>
      </c>
      <c r="Z41" s="8">
        <f t="shared" si="16"/>
        <v>43630</v>
      </c>
      <c r="AA41" s="8">
        <f t="shared" si="16"/>
        <v>118745</v>
      </c>
      <c r="AB41" s="8">
        <f t="shared" si="16"/>
        <v>110059</v>
      </c>
      <c r="AC41" s="8">
        <f t="shared" si="16"/>
        <v>12473</v>
      </c>
      <c r="AD41" s="8">
        <f t="shared" si="1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8B112-256B-49F3-BA13-C130C99EC54B}">
  <dimension ref="B2:L54"/>
  <sheetViews>
    <sheetView workbookViewId="0">
      <pane xSplit="2" ySplit="2" topLeftCell="E18" activePane="bottomRight" state="frozen"/>
      <selection pane="topRight" activeCell="C1" sqref="C1"/>
      <selection pane="bottomLeft" activeCell="A3" sqref="A3"/>
      <selection pane="bottomRight" activeCell="E51" sqref="E51:J51"/>
    </sheetView>
  </sheetViews>
  <sheetFormatPr baseColWidth="10" defaultColWidth="11.453125" defaultRowHeight="14.5" x14ac:dyDescent="0.35"/>
  <cols>
    <col min="2" max="2" width="35" customWidth="1"/>
    <col min="3" max="3" width="2" customWidth="1"/>
    <col min="4" max="4" width="11.81640625" bestFit="1" customWidth="1"/>
    <col min="5" max="6" width="12" bestFit="1" customWidth="1"/>
    <col min="7" max="7" width="11.81640625" bestFit="1" customWidth="1"/>
    <col min="8" max="10" width="12" bestFit="1" customWidth="1"/>
  </cols>
  <sheetData>
    <row r="2" spans="2:10" x14ac:dyDescent="0.35">
      <c r="B2" s="57" t="s">
        <v>37</v>
      </c>
      <c r="C2" s="66"/>
      <c r="D2" s="67">
        <v>2025</v>
      </c>
      <c r="E2" s="67">
        <f>D2+1</f>
        <v>2026</v>
      </c>
      <c r="F2" s="67">
        <f t="shared" ref="F2:J2" si="0">E2+1</f>
        <v>2027</v>
      </c>
      <c r="G2" s="67">
        <f t="shared" si="0"/>
        <v>2028</v>
      </c>
      <c r="H2" s="67">
        <f t="shared" si="0"/>
        <v>2029</v>
      </c>
      <c r="I2" s="67">
        <f t="shared" si="0"/>
        <v>2030</v>
      </c>
      <c r="J2" s="67">
        <f t="shared" si="0"/>
        <v>2031</v>
      </c>
    </row>
    <row r="3" spans="2:10" x14ac:dyDescent="0.35">
      <c r="B3" s="10"/>
    </row>
    <row r="4" spans="2:10" x14ac:dyDescent="0.35">
      <c r="B4" t="str">
        <f>'T1 Injection'!B4</f>
        <v>CTBM_Saint-Pie</v>
      </c>
      <c r="D4" s="4">
        <f>'T3 UC trimestriels'!BB4+'T4 UC rétroactifs'!X4</f>
        <v>3491</v>
      </c>
      <c r="E4" s="4">
        <f>'T3 UC trimestriels'!BC4+'T4 UC rétroactifs'!Y4</f>
        <v>10176</v>
      </c>
      <c r="F4" s="4">
        <f>'T3 UC trimestriels'!BD4+'T4 UC rétroactifs'!Z4</f>
        <v>6137</v>
      </c>
      <c r="G4" s="4">
        <f>'T3 UC trimestriels'!BE4+'T4 UC rétroactifs'!AA4</f>
        <v>6138</v>
      </c>
      <c r="H4" s="4">
        <f>'T3 UC trimestriels'!BF4+'T4 UC rétroactifs'!AB4</f>
        <v>6137</v>
      </c>
      <c r="I4" s="4">
        <f>'T3 UC trimestriels'!BG4+'T4 UC rétroactifs'!AC4</f>
        <v>6137</v>
      </c>
      <c r="J4" s="4">
        <f>'T3 UC trimestriels'!BH4+'T4 UC rétroactifs'!AD4</f>
        <v>6137</v>
      </c>
    </row>
    <row r="5" spans="2:10" x14ac:dyDescent="0.35">
      <c r="B5" t="str">
        <f>'T1 Injection'!B5</f>
        <v>COOP Carbone_Warwick</v>
      </c>
      <c r="D5" s="4">
        <f>'T3 UC trimestriels'!BB5+'T4 UC rétroactifs'!X5</f>
        <v>2131</v>
      </c>
      <c r="E5" s="4">
        <f>'T3 UC trimestriels'!BC5+'T4 UC rétroactifs'!Y5</f>
        <v>6299</v>
      </c>
      <c r="F5" s="4">
        <f>'T3 UC trimestriels'!BD5+'T4 UC rétroactifs'!Z5</f>
        <v>4011</v>
      </c>
      <c r="G5" s="4">
        <f>'T3 UC trimestriels'!BE5+'T4 UC rétroactifs'!AA5</f>
        <v>4010</v>
      </c>
      <c r="H5" s="4">
        <f>'T3 UC trimestriels'!BF5+'T4 UC rétroactifs'!AB5</f>
        <v>4011</v>
      </c>
      <c r="I5" s="4">
        <f>'T3 UC trimestriels'!BG5+'T4 UC rétroactifs'!AC5</f>
        <v>4011</v>
      </c>
      <c r="J5" s="4">
        <f>'T3 UC trimestriels'!BH5+'T4 UC rétroactifs'!AD5</f>
        <v>4011</v>
      </c>
    </row>
    <row r="6" spans="2:10" x14ac:dyDescent="0.35">
      <c r="B6" t="str">
        <f>'T1 Injection'!B6</f>
        <v>VSH_Saint-Hyacinthe</v>
      </c>
      <c r="D6" s="4">
        <f>'T3 UC trimestriels'!BB6+'T4 UC rétroactifs'!X6</f>
        <v>9615</v>
      </c>
      <c r="E6" s="4">
        <f>'T3 UC trimestriels'!BC6+'T4 UC rétroactifs'!Y6</f>
        <v>8233</v>
      </c>
      <c r="F6" s="4">
        <f>'T3 UC trimestriels'!BD6+'T4 UC rétroactifs'!Z6</f>
        <v>8148</v>
      </c>
      <c r="G6" s="4">
        <f>'T3 UC trimestriels'!BE6+'T4 UC rétroactifs'!AA6</f>
        <v>8148</v>
      </c>
      <c r="H6" s="4">
        <f>'T3 UC trimestriels'!BF6+'T4 UC rétroactifs'!AB6</f>
        <v>8148</v>
      </c>
      <c r="I6" s="4">
        <f>'T3 UC trimestriels'!BG6+'T4 UC rétroactifs'!AC6</f>
        <v>8148</v>
      </c>
      <c r="J6" s="4">
        <f>'T3 UC trimestriels'!BH6+'T4 UC rétroactifs'!AD6</f>
        <v>8148</v>
      </c>
    </row>
    <row r="7" spans="2:10" x14ac:dyDescent="0.35">
      <c r="B7" t="str">
        <f>'T1 Injection'!B7</f>
        <v>Tidal_Hamilton</v>
      </c>
      <c r="D7" s="4">
        <f>'T3 UC trimestriels'!BB7+'T4 UC rétroactifs'!X7</f>
        <v>1178</v>
      </c>
      <c r="E7" s="4">
        <f>'T3 UC trimestriels'!BC7+'T4 UC rétroactifs'!Y7</f>
        <v>2594</v>
      </c>
      <c r="F7" s="4">
        <f>'T3 UC trimestriels'!BD7+'T4 UC rétroactifs'!Z7</f>
        <v>215</v>
      </c>
      <c r="G7" s="4">
        <f>'T3 UC trimestriels'!BE7+'T4 UC rétroactifs'!AA7</f>
        <v>0</v>
      </c>
      <c r="H7" s="4">
        <f>'T3 UC trimestriels'!BF7+'T4 UC rétroactifs'!AB7</f>
        <v>0</v>
      </c>
      <c r="I7" s="4">
        <f>'T3 UC trimestriels'!BG7+'T4 UC rétroactifs'!AC7</f>
        <v>0</v>
      </c>
      <c r="J7" s="4">
        <f>'T3 UC trimestriels'!BH7+'T4 UC rétroactifs'!AD7</f>
        <v>0</v>
      </c>
    </row>
    <row r="8" spans="2:10" x14ac:dyDescent="0.35">
      <c r="B8" t="str">
        <f>'T1 Injection'!B8</f>
        <v>ADM_Candiac</v>
      </c>
      <c r="D8" s="4">
        <f>'T3 UC trimestriels'!BB8+'T4 UC rétroactifs'!X8</f>
        <v>3737</v>
      </c>
      <c r="E8" s="4">
        <f>'T3 UC trimestriels'!BC8+'T4 UC rétroactifs'!Y8</f>
        <v>8879</v>
      </c>
      <c r="F8" s="4">
        <f>'T3 UC trimestriels'!BD8+'T4 UC rétroactifs'!Z8</f>
        <v>390</v>
      </c>
      <c r="G8" s="4">
        <f>'T3 UC trimestriels'!BE8+'T4 UC rétroactifs'!AA8</f>
        <v>0</v>
      </c>
      <c r="H8" s="4">
        <f>'T3 UC trimestriels'!BF8+'T4 UC rétroactifs'!AB8</f>
        <v>0</v>
      </c>
      <c r="I8" s="4">
        <f>'T3 UC trimestriels'!BG8+'T4 UC rétroactifs'!AC8</f>
        <v>0</v>
      </c>
      <c r="J8" s="4">
        <f>'T3 UC trimestriels'!BH8+'T4 UC rétroactifs'!AD8</f>
        <v>0</v>
      </c>
    </row>
    <row r="9" spans="2:10" x14ac:dyDescent="0.35">
      <c r="B9" t="str">
        <f>'T1 Injection'!B9</f>
        <v>SEMECS_Varennes</v>
      </c>
      <c r="D9" s="4">
        <f>'T3 UC trimestriels'!BB9+'T4 UC rétroactifs'!X9</f>
        <v>0</v>
      </c>
      <c r="E9" s="4">
        <f>'T3 UC trimestriels'!BC9+'T4 UC rétroactifs'!Y9</f>
        <v>0</v>
      </c>
      <c r="F9" s="4">
        <f>'T3 UC trimestriels'!BD9+'T4 UC rétroactifs'!Z9</f>
        <v>15146</v>
      </c>
      <c r="G9" s="4">
        <f>'T3 UC trimestriels'!BE9+'T4 UC rétroactifs'!AA9</f>
        <v>4854</v>
      </c>
      <c r="H9" s="4">
        <f>'T3 UC trimestriels'!BF9+'T4 UC rétroactifs'!AB9</f>
        <v>4853</v>
      </c>
      <c r="I9" s="4">
        <f>'T3 UC trimestriels'!BG9+'T4 UC rétroactifs'!AC9</f>
        <v>4853</v>
      </c>
      <c r="J9" s="4">
        <f>'T3 UC trimestriels'!BH9+'T4 UC rétroactifs'!AD9</f>
        <v>4853</v>
      </c>
    </row>
    <row r="10" spans="2:10" x14ac:dyDescent="0.35">
      <c r="B10" t="str">
        <f>'T1 Injection'!B10</f>
        <v>WAGA_Saint-Étienne-des-Grès</v>
      </c>
      <c r="D10" s="4">
        <f>'T3 UC trimestriels'!BB10+'T4 UC rétroactifs'!X10</f>
        <v>16856</v>
      </c>
      <c r="E10" s="4">
        <f>'T3 UC trimestriels'!BC10+'T4 UC rétroactifs'!Y10</f>
        <v>14917</v>
      </c>
      <c r="F10" s="4">
        <f>'T3 UC trimestriels'!BD10+'T4 UC rétroactifs'!Z10</f>
        <v>15251</v>
      </c>
      <c r="G10" s="4">
        <f>'T3 UC trimestriels'!BE10+'T4 UC rétroactifs'!AA10</f>
        <v>15252</v>
      </c>
      <c r="H10" s="4">
        <f>'T3 UC trimestriels'!BF10+'T4 UC rétroactifs'!AB10</f>
        <v>15251</v>
      </c>
      <c r="I10" s="4">
        <f>'T3 UC trimestriels'!BG10+'T4 UC rétroactifs'!AC10</f>
        <v>15251</v>
      </c>
      <c r="J10" s="4">
        <f>'T3 UC trimestriels'!BH10+'T4 UC rétroactifs'!AD10</f>
        <v>15251</v>
      </c>
    </row>
    <row r="11" spans="2:10" x14ac:dyDescent="0.35">
      <c r="B11" t="str">
        <f>'T1 Injection'!B11</f>
        <v>WAGA_Chicoutimi</v>
      </c>
      <c r="D11" s="4">
        <f>'T3 UC trimestriels'!BB11+'T4 UC rétroactifs'!X11</f>
        <v>2684</v>
      </c>
      <c r="E11" s="4">
        <f>'T3 UC trimestriels'!BC11+'T4 UC rétroactifs'!Y11</f>
        <v>2460</v>
      </c>
      <c r="F11" s="4">
        <f>'T3 UC trimestriels'!BD11+'T4 UC rétroactifs'!Z11</f>
        <v>1368</v>
      </c>
      <c r="G11" s="4">
        <f>'T3 UC trimestriels'!BE11+'T4 UC rétroactifs'!AA11</f>
        <v>3601</v>
      </c>
      <c r="H11" s="4">
        <f>'T3 UC trimestriels'!BF11+'T4 UC rétroactifs'!AB11</f>
        <v>2310</v>
      </c>
      <c r="I11" s="4">
        <f>'T3 UC trimestriels'!BG11+'T4 UC rétroactifs'!AC11</f>
        <v>2310</v>
      </c>
      <c r="J11" s="4">
        <f>'T3 UC trimestriels'!BH11+'T4 UC rétroactifs'!AD11</f>
        <v>2310</v>
      </c>
    </row>
    <row r="12" spans="2:10" x14ac:dyDescent="0.35">
      <c r="B12" t="str">
        <f>'T1 Injection'!B12</f>
        <v>WAGA_Brome</v>
      </c>
      <c r="D12" s="4">
        <f>'T3 UC trimestriels'!BB12+'T4 UC rétroactifs'!X12</f>
        <v>3101</v>
      </c>
      <c r="E12" s="4">
        <f>'T3 UC trimestriels'!BC12+'T4 UC rétroactifs'!Y12</f>
        <v>3027</v>
      </c>
      <c r="F12" s="4">
        <f>'T3 UC trimestriels'!BD12+'T4 UC rétroactifs'!Z12</f>
        <v>1645</v>
      </c>
      <c r="G12" s="4">
        <f>'T3 UC trimestriels'!BE12+'T4 UC rétroactifs'!AA12</f>
        <v>4829</v>
      </c>
      <c r="H12" s="4">
        <f>'T3 UC trimestriels'!BF12+'T4 UC rétroactifs'!AB12</f>
        <v>3487</v>
      </c>
      <c r="I12" s="4">
        <f>'T3 UC trimestriels'!BG12+'T4 UC rétroactifs'!AC12</f>
        <v>3487</v>
      </c>
      <c r="J12" s="4">
        <f>'T3 UC trimestriels'!BH12+'T4 UC rétroactifs'!AD12</f>
        <v>3487</v>
      </c>
    </row>
    <row r="13" spans="2:10" x14ac:dyDescent="0.35">
      <c r="B13" t="str">
        <f>'T1 Injection'!B13</f>
        <v>SEMER_Rivière-du-Loup</v>
      </c>
      <c r="D13" s="4">
        <f>'T3 UC trimestriels'!BB13+'T4 UC rétroactifs'!X13</f>
        <v>0</v>
      </c>
      <c r="E13" s="4">
        <f>'T3 UC trimestriels'!BC13+'T4 UC rétroactifs'!Y13</f>
        <v>0</v>
      </c>
      <c r="F13" s="4">
        <f>'T3 UC trimestriels'!BD13+'T4 UC rétroactifs'!Z13</f>
        <v>1413</v>
      </c>
      <c r="G13" s="4">
        <f>'T3 UC trimestriels'!BE13+'T4 UC rétroactifs'!AA13</f>
        <v>0</v>
      </c>
      <c r="H13" s="4">
        <f>'T3 UC trimestriels'!BF13+'T4 UC rétroactifs'!AB13</f>
        <v>0</v>
      </c>
      <c r="I13" s="4">
        <f>'T3 UC trimestriels'!BG13+'T4 UC rétroactifs'!AC13</f>
        <v>14776</v>
      </c>
      <c r="J13" s="4">
        <f>'T3 UC trimestriels'!BH13+'T4 UC rétroactifs'!AD13</f>
        <v>4129</v>
      </c>
    </row>
    <row r="14" spans="2:10" x14ac:dyDescent="0.35">
      <c r="B14" t="str">
        <f>'T1 Injection'!B14</f>
        <v>Ville de Québec_Québec</v>
      </c>
      <c r="D14" s="4">
        <f>'T3 UC trimestriels'!BB14+'T4 UC rétroactifs'!X14</f>
        <v>9903</v>
      </c>
      <c r="E14" s="4">
        <f>'T3 UC trimestriels'!BC14+'T4 UC rétroactifs'!Y14</f>
        <v>9007</v>
      </c>
      <c r="F14" s="4">
        <f>'T3 UC trimestriels'!BD14+'T4 UC rétroactifs'!Z14</f>
        <v>12286</v>
      </c>
      <c r="G14" s="4">
        <f>'T3 UC trimestriels'!BE14+'T4 UC rétroactifs'!AA14</f>
        <v>12106</v>
      </c>
      <c r="H14" s="4">
        <f>'T3 UC trimestriels'!BF14+'T4 UC rétroactifs'!AB14</f>
        <v>12105</v>
      </c>
      <c r="I14" s="4">
        <f>'T3 UC trimestriels'!BG14+'T4 UC rétroactifs'!AC14</f>
        <v>12105</v>
      </c>
      <c r="J14" s="4">
        <f>'T3 UC trimestriels'!BH14+'T4 UC rétroactifs'!AD14</f>
        <v>12105</v>
      </c>
    </row>
    <row r="15" spans="2:10" x14ac:dyDescent="0.35">
      <c r="B15" t="str">
        <f>'T1 Injection'!B15</f>
        <v>Carbonaxion_Neuville</v>
      </c>
      <c r="D15" s="4">
        <f>'T3 UC trimestriels'!BB15+'T4 UC rétroactifs'!X15</f>
        <v>0</v>
      </c>
      <c r="E15" s="4">
        <f>'T3 UC trimestriels'!BC15+'T4 UC rétroactifs'!Y15</f>
        <v>0</v>
      </c>
      <c r="F15" s="4">
        <f>'T3 UC trimestriels'!BD15+'T4 UC rétroactifs'!Z15</f>
        <v>0</v>
      </c>
      <c r="G15" s="4">
        <f>'T3 UC trimestriels'!BE15+'T4 UC rétroactifs'!AA15</f>
        <v>0</v>
      </c>
      <c r="H15" s="4">
        <f>'T3 UC trimestriels'!BF15+'T4 UC rétroactifs'!AB15</f>
        <v>0</v>
      </c>
      <c r="I15" s="4">
        <f>'T3 UC trimestriels'!BG15+'T4 UC rétroactifs'!AC15</f>
        <v>0</v>
      </c>
      <c r="J15" s="4">
        <f>'T3 UC trimestriels'!BH15+'T4 UC rétroactifs'!AD15</f>
        <v>0</v>
      </c>
    </row>
    <row r="16" spans="2:10" x14ac:dyDescent="0.35">
      <c r="B16" t="str">
        <f>'T1 Injection'!B16</f>
        <v>EDL_MI (WOODROAD)</v>
      </c>
      <c r="D16" s="4">
        <f>'T3 UC trimestriels'!BB16+'T4 UC rétroactifs'!X16</f>
        <v>0</v>
      </c>
      <c r="E16" s="4">
        <f>'T3 UC trimestriels'!BC16+'T4 UC rétroactifs'!Y16</f>
        <v>45065</v>
      </c>
      <c r="F16" s="4">
        <f>'T3 UC trimestriels'!BD16+'T4 UC rétroactifs'!Z16</f>
        <v>18523</v>
      </c>
      <c r="G16" s="4">
        <f>'T3 UC trimestriels'!BE16+'T4 UC rétroactifs'!AA16</f>
        <v>14858</v>
      </c>
      <c r="H16" s="4">
        <f>'T3 UC trimestriels'!BF16+'T4 UC rétroactifs'!AB16</f>
        <v>14859</v>
      </c>
      <c r="I16" s="4">
        <f>'T3 UC trimestriels'!BG16+'T4 UC rétroactifs'!AC16</f>
        <v>14859</v>
      </c>
      <c r="J16" s="4">
        <f>'T3 UC trimestriels'!BH16+'T4 UC rétroactifs'!AD16</f>
        <v>14859</v>
      </c>
    </row>
    <row r="17" spans="2:10" x14ac:dyDescent="0.35">
      <c r="B17" t="str">
        <f>'T1 Injection'!B17</f>
        <v>EDL_TX (TESSMAN)</v>
      </c>
      <c r="D17" s="4">
        <f>'T3 UC trimestriels'!BB17+'T4 UC rétroactifs'!X17</f>
        <v>0</v>
      </c>
      <c r="E17" s="4">
        <f>'T3 UC trimestriels'!BC17+'T4 UC rétroactifs'!Y17</f>
        <v>57493</v>
      </c>
      <c r="F17" s="4">
        <f>'T3 UC trimestriels'!BD17+'T4 UC rétroactifs'!Z17</f>
        <v>18523</v>
      </c>
      <c r="G17" s="4">
        <f>'T3 UC trimestriels'!BE17+'T4 UC rétroactifs'!AA17</f>
        <v>14858</v>
      </c>
      <c r="H17" s="4">
        <f>'T3 UC trimestriels'!BF17+'T4 UC rétroactifs'!AB17</f>
        <v>14859</v>
      </c>
      <c r="I17" s="4">
        <f>'T3 UC trimestriels'!BG17+'T4 UC rétroactifs'!AC17</f>
        <v>14859</v>
      </c>
      <c r="J17" s="4">
        <f>'T3 UC trimestriels'!BH17+'T4 UC rétroactifs'!AD17</f>
        <v>14859</v>
      </c>
    </row>
    <row r="18" spans="2:10" x14ac:dyDescent="0.35">
      <c r="B18" t="str">
        <f>'T1 Injection'!B18</f>
        <v>Archaea_PA</v>
      </c>
      <c r="D18" s="4">
        <f>'T3 UC trimestriels'!BB18+'T4 UC rétroactifs'!X18</f>
        <v>0</v>
      </c>
      <c r="E18" s="4">
        <f>'T3 UC trimestriels'!BC18+'T4 UC rétroactifs'!Y18</f>
        <v>70299</v>
      </c>
      <c r="F18" s="4">
        <f>'T3 UC trimestriels'!BD18+'T4 UC rétroactifs'!Z18</f>
        <v>19435</v>
      </c>
      <c r="G18" s="4">
        <f>'T3 UC trimestriels'!BE18+'T4 UC rétroactifs'!AA18</f>
        <v>19434</v>
      </c>
      <c r="H18" s="4">
        <f>'T3 UC trimestriels'!BF18+'T4 UC rétroactifs'!AB18</f>
        <v>19435</v>
      </c>
      <c r="I18" s="4">
        <f>'T3 UC trimestriels'!BG18+'T4 UC rétroactifs'!AC18</f>
        <v>19435</v>
      </c>
      <c r="J18" s="4">
        <f>'T3 UC trimestriels'!BH18+'T4 UC rétroactifs'!AD18</f>
        <v>19435</v>
      </c>
    </row>
    <row r="19" spans="2:10" x14ac:dyDescent="0.35">
      <c r="B19" t="str">
        <f>'T1 Injection'!B19</f>
        <v>Blue Sky Energy Facility</v>
      </c>
      <c r="D19" s="4">
        <f>'T3 UC trimestriels'!BB19+'T4 UC rétroactifs'!X19</f>
        <v>0</v>
      </c>
      <c r="E19" s="4">
        <f>'T3 UC trimestriels'!BC19+'T4 UC rétroactifs'!Y19</f>
        <v>0</v>
      </c>
      <c r="F19" s="4">
        <f>'T3 UC trimestriels'!BD19+'T4 UC rétroactifs'!Z19</f>
        <v>0</v>
      </c>
      <c r="G19" s="4">
        <f>'T3 UC trimestriels'!BE19+'T4 UC rétroactifs'!AA19</f>
        <v>0</v>
      </c>
      <c r="H19" s="4">
        <f>'T3 UC trimestriels'!BF19+'T4 UC rétroactifs'!AB19</f>
        <v>0</v>
      </c>
      <c r="I19" s="4">
        <f>'T3 UC trimestriels'!BG19+'T4 UC rétroactifs'!AC19</f>
        <v>0</v>
      </c>
      <c r="J19" s="4">
        <f>'T3 UC trimestriels'!BH19+'T4 UC rétroactifs'!AD19</f>
        <v>0</v>
      </c>
    </row>
    <row r="20" spans="2:10" x14ac:dyDescent="0.35">
      <c r="B20" t="str">
        <f>'T1 Injection'!B20</f>
        <v>US Venture_MI</v>
      </c>
      <c r="D20" s="4">
        <f>'T3 UC trimestriels'!BB20+'T4 UC rétroactifs'!X20</f>
        <v>0</v>
      </c>
      <c r="E20" s="4">
        <f>'T3 UC trimestriels'!BC20+'T4 UC rétroactifs'!Y20</f>
        <v>0</v>
      </c>
      <c r="F20" s="4">
        <f>'T3 UC trimestriels'!BD20+'T4 UC rétroactifs'!Z20</f>
        <v>27039</v>
      </c>
      <c r="G20" s="4">
        <f>'T3 UC trimestriels'!BE20+'T4 UC rétroactifs'!AA20</f>
        <v>10844</v>
      </c>
      <c r="H20" s="4">
        <f>'T3 UC trimestriels'!BF20+'T4 UC rétroactifs'!AB20</f>
        <v>10844</v>
      </c>
      <c r="I20" s="4">
        <f>'T3 UC trimestriels'!BG20+'T4 UC rétroactifs'!AC20</f>
        <v>10844</v>
      </c>
      <c r="J20" s="4">
        <f>'T3 UC trimestriels'!BH20+'T4 UC rétroactifs'!AD20</f>
        <v>10844</v>
      </c>
    </row>
    <row r="21" spans="2:10" x14ac:dyDescent="0.35">
      <c r="B21" t="str">
        <f>'T1 Injection'!B21</f>
        <v>US Venture_MI_TX</v>
      </c>
      <c r="D21" s="4">
        <f>'T3 UC trimestriels'!BB21+'T4 UC rétroactifs'!X21</f>
        <v>0</v>
      </c>
      <c r="E21" s="4">
        <f>'T3 UC trimestriels'!BC21+'T4 UC rétroactifs'!Y21</f>
        <v>0</v>
      </c>
      <c r="F21" s="4">
        <f>'T3 UC trimestriels'!BD21+'T4 UC rétroactifs'!Z21</f>
        <v>0</v>
      </c>
      <c r="G21" s="4">
        <f>'T3 UC trimestriels'!BE21+'T4 UC rétroactifs'!AA21</f>
        <v>0</v>
      </c>
      <c r="H21" s="4">
        <f>'T3 UC trimestriels'!BF21+'T4 UC rétroactifs'!AB21</f>
        <v>0</v>
      </c>
      <c r="I21" s="4">
        <f>'T3 UC trimestriels'!BG21+'T4 UC rétroactifs'!AC21</f>
        <v>0</v>
      </c>
      <c r="J21" s="4">
        <f>'T3 UC trimestriels'!BH21+'T4 UC rétroactifs'!AD21</f>
        <v>0</v>
      </c>
    </row>
    <row r="22" spans="2:10" x14ac:dyDescent="0.35">
      <c r="B22" t="str">
        <f>'T1 Injection'!B22</f>
        <v>Archaea_OK</v>
      </c>
      <c r="D22" s="4">
        <f>'T3 UC trimestriels'!BB22+'T4 UC rétroactifs'!X22</f>
        <v>0</v>
      </c>
      <c r="E22" s="4">
        <f>'T3 UC trimestriels'!BC22+'T4 UC rétroactifs'!Y22</f>
        <v>40868</v>
      </c>
      <c r="F22" s="4">
        <f>'T3 UC trimestriels'!BD22+'T4 UC rétroactifs'!Z22</f>
        <v>12112</v>
      </c>
      <c r="G22" s="4">
        <f>'T3 UC trimestriels'!BE22+'T4 UC rétroactifs'!AA22</f>
        <v>12110</v>
      </c>
      <c r="H22" s="4">
        <f>'T3 UC trimestriels'!BF22+'T4 UC rétroactifs'!AB22</f>
        <v>12112</v>
      </c>
      <c r="I22" s="4">
        <f>'T3 UC trimestriels'!BG22+'T4 UC rétroactifs'!AC22</f>
        <v>12112</v>
      </c>
      <c r="J22" s="4">
        <f>'T3 UC trimestriels'!BH22+'T4 UC rétroactifs'!AD22</f>
        <v>12112</v>
      </c>
    </row>
    <row r="23" spans="2:10" x14ac:dyDescent="0.35">
      <c r="B23" t="str">
        <f>'T1 Injection'!B23</f>
        <v>Archaea_SENECA</v>
      </c>
      <c r="D23" s="4">
        <f>'T3 UC trimestriels'!BB23+'T4 UC rétroactifs'!X23</f>
        <v>0</v>
      </c>
      <c r="E23" s="4">
        <f>'T3 UC trimestriels'!BC23+'T4 UC rétroactifs'!Y23</f>
        <v>32314</v>
      </c>
      <c r="F23" s="4">
        <f>'T3 UC trimestriels'!BD23+'T4 UC rétroactifs'!Z23</f>
        <v>12112</v>
      </c>
      <c r="G23" s="4">
        <f>'T3 UC trimestriels'!BE23+'T4 UC rétroactifs'!AA23</f>
        <v>12110</v>
      </c>
      <c r="H23" s="4">
        <f>'T3 UC trimestriels'!BF23+'T4 UC rétroactifs'!AB23</f>
        <v>12112</v>
      </c>
      <c r="I23" s="4">
        <f>'T3 UC trimestriels'!BG23+'T4 UC rétroactifs'!AC23</f>
        <v>12112</v>
      </c>
      <c r="J23" s="4">
        <f>'T3 UC trimestriels'!BH23+'T4 UC rétroactifs'!AD23</f>
        <v>12112</v>
      </c>
    </row>
    <row r="24" spans="2:10" x14ac:dyDescent="0.35">
      <c r="B24" t="str">
        <f>'T1 Injection'!B24</f>
        <v>Archaea_SWACO</v>
      </c>
      <c r="D24" s="4">
        <f>'T3 UC trimestriels'!BB24+'T4 UC rétroactifs'!X24</f>
        <v>0</v>
      </c>
      <c r="E24" s="4">
        <f>'T3 UC trimestriels'!BC24+'T4 UC rétroactifs'!Y24</f>
        <v>57932</v>
      </c>
      <c r="F24" s="4">
        <f>'T3 UC trimestriels'!BD24+'T4 UC rétroactifs'!Z24</f>
        <v>12112</v>
      </c>
      <c r="G24" s="4">
        <f>'T3 UC trimestriels'!BE24+'T4 UC rétroactifs'!AA24</f>
        <v>12110</v>
      </c>
      <c r="H24" s="4">
        <f>'T3 UC trimestriels'!BF24+'T4 UC rétroactifs'!AB24</f>
        <v>12112</v>
      </c>
      <c r="I24" s="4">
        <f>'T3 UC trimestriels'!BG24+'T4 UC rétroactifs'!AC24</f>
        <v>12112</v>
      </c>
      <c r="J24" s="4">
        <f>'T3 UC trimestriels'!BH24+'T4 UC rétroactifs'!AD24</f>
        <v>12112</v>
      </c>
    </row>
    <row r="25" spans="2:10" x14ac:dyDescent="0.35">
      <c r="B25" t="str">
        <f>'T1 Injection'!B25</f>
        <v>Archaea_MEDORA</v>
      </c>
      <c r="D25" s="4">
        <f>'T3 UC trimestriels'!BB25+'T4 UC rétroactifs'!X25</f>
        <v>0</v>
      </c>
      <c r="E25" s="4">
        <f>'T3 UC trimestriels'!BC25+'T4 UC rétroactifs'!Y25</f>
        <v>0</v>
      </c>
      <c r="F25" s="4">
        <f>'T3 UC trimestriels'!BD25+'T4 UC rétroactifs'!Z25</f>
        <v>3053</v>
      </c>
      <c r="G25" s="4">
        <f>'T3 UC trimestriels'!BE25+'T4 UC rétroactifs'!AA25</f>
        <v>38219</v>
      </c>
      <c r="H25" s="4">
        <f>'T3 UC trimestriels'!BF25+'T4 UC rétroactifs'!AB25</f>
        <v>12113</v>
      </c>
      <c r="I25" s="4">
        <f>'T3 UC trimestriels'!BG25+'T4 UC rétroactifs'!AC25</f>
        <v>12112</v>
      </c>
      <c r="J25" s="4">
        <f>'T3 UC trimestriels'!BH25+'T4 UC rétroactifs'!AD25</f>
        <v>12112</v>
      </c>
    </row>
    <row r="26" spans="2:10" x14ac:dyDescent="0.35">
      <c r="B26" t="str">
        <f>'T1 Injection'!B26</f>
        <v>Archaea_Montgomery</v>
      </c>
      <c r="D26" s="4">
        <f>'T3 UC trimestriels'!BB26+'T4 UC rétroactifs'!X26</f>
        <v>0</v>
      </c>
      <c r="E26" s="4">
        <f>'T3 UC trimestriels'!BC26+'T4 UC rétroactifs'!Y26</f>
        <v>0</v>
      </c>
      <c r="F26" s="4">
        <f>'T3 UC trimestriels'!BD26+'T4 UC rétroactifs'!Z26</f>
        <v>3053</v>
      </c>
      <c r="G26" s="4">
        <f>'T3 UC trimestriels'!BE26+'T4 UC rétroactifs'!AA26</f>
        <v>37596</v>
      </c>
      <c r="H26" s="4">
        <f>'T3 UC trimestriels'!BF26+'T4 UC rétroactifs'!AB26</f>
        <v>12113</v>
      </c>
      <c r="I26" s="4">
        <f>'T3 UC trimestriels'!BG26+'T4 UC rétroactifs'!AC26</f>
        <v>12112</v>
      </c>
      <c r="J26" s="4">
        <f>'T3 UC trimestriels'!BH26+'T4 UC rétroactifs'!AD26</f>
        <v>12112</v>
      </c>
    </row>
    <row r="27" spans="2:10" x14ac:dyDescent="0.35">
      <c r="B27" t="str">
        <f>'T1 Injection'!B27</f>
        <v>Archaea_Bethlehem</v>
      </c>
      <c r="D27" s="4">
        <f>'T3 UC trimestriels'!BB27+'T4 UC rétroactifs'!X27</f>
        <v>12421</v>
      </c>
      <c r="E27" s="4">
        <f>'T3 UC trimestriels'!BC27+'T4 UC rétroactifs'!Y27</f>
        <v>16616</v>
      </c>
      <c r="F27" s="4">
        <f>'T3 UC trimestriels'!BD27+'T4 UC rétroactifs'!Z27</f>
        <v>16616</v>
      </c>
      <c r="G27" s="4">
        <f>'T3 UC trimestriels'!BE27+'T4 UC rétroactifs'!AA27</f>
        <v>14721</v>
      </c>
      <c r="H27" s="4">
        <f>'T3 UC trimestriels'!BF27+'T4 UC rétroactifs'!AB27</f>
        <v>14084</v>
      </c>
      <c r="I27" s="4">
        <f>'T3 UC trimestriels'!BG27+'T4 UC rétroactifs'!AC27</f>
        <v>14084</v>
      </c>
      <c r="J27" s="4">
        <f>'T3 UC trimestriels'!BH27+'T4 UC rétroactifs'!AD27</f>
        <v>14084</v>
      </c>
    </row>
    <row r="28" spans="2:10" x14ac:dyDescent="0.35">
      <c r="B28" t="str">
        <f>'T1 Injection'!B28</f>
        <v>Archaea_Commonwealth (CES)</v>
      </c>
      <c r="D28" s="4">
        <f>'T3 UC trimestriels'!BB28+'T4 UC rétroactifs'!X28</f>
        <v>15194</v>
      </c>
      <c r="E28" s="4">
        <f>'T3 UC trimestriels'!BC28+'T4 UC rétroactifs'!Y28</f>
        <v>16616</v>
      </c>
      <c r="F28" s="4">
        <f>'T3 UC trimestriels'!BD28+'T4 UC rétroactifs'!Z28</f>
        <v>16616</v>
      </c>
      <c r="G28" s="4">
        <f>'T3 UC trimestriels'!BE28+'T4 UC rétroactifs'!AA28</f>
        <v>14721</v>
      </c>
      <c r="H28" s="4">
        <f>'T3 UC trimestriels'!BF28+'T4 UC rétroactifs'!AB28</f>
        <v>14084</v>
      </c>
      <c r="I28" s="4">
        <f>'T3 UC trimestriels'!BG28+'T4 UC rétroactifs'!AC28</f>
        <v>14084</v>
      </c>
      <c r="J28" s="4">
        <f>'T3 UC trimestriels'!BH28+'T4 UC rétroactifs'!AD28</f>
        <v>14084</v>
      </c>
    </row>
    <row r="29" spans="2:10" x14ac:dyDescent="0.35">
      <c r="B29" t="str">
        <f>'T1 Injection'!B29</f>
        <v>TC_TN</v>
      </c>
      <c r="D29" s="4">
        <f>'T3 UC trimestriels'!BB29+'T4 UC rétroactifs'!X29</f>
        <v>0</v>
      </c>
      <c r="E29" s="4">
        <f>'T3 UC trimestriels'!BC29+'T4 UC rétroactifs'!Y29</f>
        <v>3125</v>
      </c>
      <c r="F29" s="4">
        <f>'T3 UC trimestriels'!BD29+'T4 UC rétroactifs'!Z29</f>
        <v>16616</v>
      </c>
      <c r="G29" s="4">
        <f>'T3 UC trimestriels'!BE29+'T4 UC rétroactifs'!AA29</f>
        <v>28248</v>
      </c>
      <c r="H29" s="4">
        <f>'T3 UC trimestriels'!BF29+'T4 UC rétroactifs'!AB29</f>
        <v>70194</v>
      </c>
      <c r="I29" s="4">
        <f>'T3 UC trimestriels'!BG29+'T4 UC rétroactifs'!AC29</f>
        <v>46010</v>
      </c>
      <c r="J29" s="4">
        <f>'T3 UC trimestriels'!BH29+'T4 UC rétroactifs'!AD29</f>
        <v>46010</v>
      </c>
    </row>
    <row r="30" spans="2:10" x14ac:dyDescent="0.35">
      <c r="B30" t="str">
        <f>'T1 Injection'!B30</f>
        <v>Limestone RNG Facility</v>
      </c>
      <c r="D30" s="4">
        <f>'T3 UC trimestriels'!BB30+'T4 UC rétroactifs'!X30</f>
        <v>0</v>
      </c>
      <c r="E30" s="4">
        <f>'T3 UC trimestriels'!BC30+'T4 UC rétroactifs'!Y30</f>
        <v>0</v>
      </c>
      <c r="F30" s="4">
        <f>'T3 UC trimestriels'!BD30+'T4 UC rétroactifs'!Z30</f>
        <v>0</v>
      </c>
      <c r="G30" s="4">
        <f>'T3 UC trimestriels'!BE30+'T4 UC rétroactifs'!AA30</f>
        <v>50687</v>
      </c>
      <c r="H30" s="4">
        <f>'T3 UC trimestriels'!BF30+'T4 UC rétroactifs'!AB30</f>
        <v>25594</v>
      </c>
      <c r="I30" s="4">
        <f>'T3 UC trimestriels'!BG30+'T4 UC rétroactifs'!AC30</f>
        <v>25593</v>
      </c>
      <c r="J30" s="4">
        <f>'T3 UC trimestriels'!BH30+'T4 UC rétroactifs'!AD30</f>
        <v>25593</v>
      </c>
    </row>
    <row r="31" spans="2:10" x14ac:dyDescent="0.35">
      <c r="B31" t="str">
        <f>'T1 Injection'!B31</f>
        <v>Lorain RNG Facility</v>
      </c>
      <c r="D31" s="4">
        <f>'T3 UC trimestriels'!BB31+'T4 UC rétroactifs'!X31</f>
        <v>0</v>
      </c>
      <c r="E31" s="4">
        <f>'T3 UC trimestriels'!BC31+'T4 UC rétroactifs'!Y31</f>
        <v>0</v>
      </c>
      <c r="F31" s="4">
        <f>'T3 UC trimestriels'!BD31+'T4 UC rétroactifs'!Z31</f>
        <v>0</v>
      </c>
      <c r="G31" s="4">
        <f>'T3 UC trimestriels'!BE31+'T4 UC rétroactifs'!AA31</f>
        <v>50555</v>
      </c>
      <c r="H31" s="4">
        <f>'T3 UC trimestriels'!BF31+'T4 UC rétroactifs'!AB31</f>
        <v>25594</v>
      </c>
      <c r="I31" s="4">
        <f>'T3 UC trimestriels'!BG31+'T4 UC rétroactifs'!AC31</f>
        <v>25593</v>
      </c>
      <c r="J31" s="4">
        <f>'T3 UC trimestriels'!BH31+'T4 UC rétroactifs'!AD31</f>
        <v>25593</v>
      </c>
    </row>
    <row r="32" spans="2:10" x14ac:dyDescent="0.35">
      <c r="B32" t="str">
        <f>'T1 Injection'!B32</f>
        <v>WM_Sainte-Sophie</v>
      </c>
      <c r="D32" s="4">
        <f>'T3 UC trimestriels'!BB32+'T4 UC rétroactifs'!X32</f>
        <v>0</v>
      </c>
      <c r="E32" s="4">
        <f>'T3 UC trimestriels'!BC32+'T4 UC rétroactifs'!Y32</f>
        <v>16490</v>
      </c>
      <c r="F32" s="4">
        <f>'T3 UC trimestriels'!BD32+'T4 UC rétroactifs'!Z32</f>
        <v>33632</v>
      </c>
      <c r="G32" s="4">
        <f>'T3 UC trimestriels'!BE32+'T4 UC rétroactifs'!AA32</f>
        <v>74950</v>
      </c>
      <c r="H32" s="4">
        <f>'T3 UC trimestriels'!BF32+'T4 UC rétroactifs'!AB32</f>
        <v>180261</v>
      </c>
      <c r="I32" s="4">
        <f>'T3 UC trimestriels'!BG32+'T4 UC rétroactifs'!AC32</f>
        <v>111245</v>
      </c>
      <c r="J32" s="4">
        <f>'T3 UC trimestriels'!BH32+'T4 UC rétroactifs'!AD32</f>
        <v>111245</v>
      </c>
    </row>
    <row r="33" spans="2:12" x14ac:dyDescent="0.35">
      <c r="B33" t="str">
        <f>'T1 Injection'!B33</f>
        <v>BerQ_Owensboro</v>
      </c>
      <c r="D33" s="4">
        <f>'T3 UC trimestriels'!BB33+'T4 UC rétroactifs'!X33</f>
        <v>0</v>
      </c>
      <c r="E33" s="4">
        <f>'T3 UC trimestriels'!BC33+'T4 UC rétroactifs'!Y33</f>
        <v>8232</v>
      </c>
      <c r="F33" s="4">
        <f>'T3 UC trimestriels'!BD33+'T4 UC rétroactifs'!Z33</f>
        <v>11172</v>
      </c>
      <c r="G33" s="4">
        <f>'T3 UC trimestriels'!BE33+'T4 UC rétroactifs'!AA33</f>
        <v>2975</v>
      </c>
      <c r="H33" s="4">
        <f>'T3 UC trimestriels'!BF33+'T4 UC rétroactifs'!AB33</f>
        <v>14789</v>
      </c>
      <c r="I33" s="4">
        <f>'T3 UC trimestriels'!BG33+'T4 UC rétroactifs'!AC33</f>
        <v>10373</v>
      </c>
      <c r="J33" s="4">
        <f>'T3 UC trimestriels'!BH33+'T4 UC rétroactifs'!AD33</f>
        <v>10372</v>
      </c>
    </row>
    <row r="34" spans="2:12" x14ac:dyDescent="0.35">
      <c r="B34" t="str">
        <f>'T1 Injection'!B34</f>
        <v>Viridi_Marathon</v>
      </c>
      <c r="D34" s="4">
        <f>'T3 UC trimestriels'!BB34+'T4 UC rétroactifs'!X34</f>
        <v>0</v>
      </c>
      <c r="E34" s="4">
        <f>'T3 UC trimestriels'!BC34+'T4 UC rétroactifs'!Y34</f>
        <v>6339</v>
      </c>
      <c r="F34" s="4">
        <f>'T3 UC trimestriels'!BD34+'T4 UC rétroactifs'!Z34</f>
        <v>7200</v>
      </c>
      <c r="G34" s="4">
        <f>'T3 UC trimestriels'!BE34+'T4 UC rétroactifs'!AA34</f>
        <v>7200</v>
      </c>
      <c r="H34" s="4">
        <f>'T3 UC trimestriels'!BF34+'T4 UC rétroactifs'!AB34</f>
        <v>6380</v>
      </c>
      <c r="I34" s="4">
        <f>'T3 UC trimestriels'!BG34+'T4 UC rétroactifs'!AC34</f>
        <v>6103</v>
      </c>
      <c r="J34" s="4">
        <f>'T3 UC trimestriels'!BH34+'T4 UC rétroactifs'!AD34</f>
        <v>6103</v>
      </c>
    </row>
    <row r="35" spans="2:12" x14ac:dyDescent="0.35">
      <c r="B35" t="str">
        <f>'T1 Injection'!B35</f>
        <v>Viridi_Brunswick</v>
      </c>
      <c r="D35" s="4">
        <f>'T3 UC trimestriels'!BB35+'T4 UC rétroactifs'!X35</f>
        <v>0</v>
      </c>
      <c r="E35" s="4">
        <f>'T3 UC trimestriels'!BC35+'T4 UC rétroactifs'!Y35</f>
        <v>6339</v>
      </c>
      <c r="F35" s="4">
        <f>'T3 UC trimestriels'!BD35+'T4 UC rétroactifs'!Z35</f>
        <v>7200</v>
      </c>
      <c r="G35" s="4">
        <f>'T3 UC trimestriels'!BE35+'T4 UC rétroactifs'!AA35</f>
        <v>7200</v>
      </c>
      <c r="H35" s="4">
        <f>'T3 UC trimestriels'!BF35+'T4 UC rétroactifs'!AB35</f>
        <v>6380</v>
      </c>
      <c r="I35" s="4">
        <f>'T3 UC trimestriels'!BG35+'T4 UC rétroactifs'!AC35</f>
        <v>6103</v>
      </c>
      <c r="J35" s="4">
        <f>'T3 UC trimestriels'!BH35+'T4 UC rétroactifs'!AD35</f>
        <v>6103</v>
      </c>
    </row>
    <row r="36" spans="2:12" x14ac:dyDescent="0.35">
      <c r="B36" t="str">
        <f>'T1 Injection'!B36</f>
        <v>Viridi_Rudarpa North Country</v>
      </c>
      <c r="D36" s="4">
        <f>'T3 UC trimestriels'!BB36+'T4 UC rétroactifs'!X36</f>
        <v>0</v>
      </c>
      <c r="E36" s="4">
        <f>'T3 UC trimestriels'!BC36+'T4 UC rétroactifs'!Y36</f>
        <v>6339</v>
      </c>
      <c r="F36" s="4">
        <f>'T3 UC trimestriels'!BD36+'T4 UC rétroactifs'!Z36</f>
        <v>7200</v>
      </c>
      <c r="G36" s="4">
        <f>'T3 UC trimestriels'!BE36+'T4 UC rétroactifs'!AA36</f>
        <v>7200</v>
      </c>
      <c r="H36" s="4">
        <f>'T3 UC trimestriels'!BF36+'T4 UC rétroactifs'!AB36</f>
        <v>6380</v>
      </c>
      <c r="I36" s="4">
        <f>'T3 UC trimestriels'!BG36+'T4 UC rétroactifs'!AC36</f>
        <v>6103</v>
      </c>
      <c r="J36" s="4">
        <f>'T3 UC trimestriels'!BH36+'T4 UC rétroactifs'!AD36</f>
        <v>6103</v>
      </c>
    </row>
    <row r="37" spans="2:12" x14ac:dyDescent="0.35">
      <c r="B37" t="str">
        <f>'T1 Injection'!B37</f>
        <v xml:space="preserve">Shell_Garland </v>
      </c>
      <c r="D37" s="4">
        <f>'T3 UC trimestriels'!BB37+'T4 UC rétroactifs'!X37</f>
        <v>0</v>
      </c>
      <c r="E37" s="4">
        <f>'T3 UC trimestriels'!BC37+'T4 UC rétroactifs'!Y37</f>
        <v>0</v>
      </c>
      <c r="F37" s="4">
        <f>'T3 UC trimestriels'!BD37+'T4 UC rétroactifs'!Z37</f>
        <v>0</v>
      </c>
      <c r="G37" s="4">
        <f>'T3 UC trimestriels'!BE37+'T4 UC rétroactifs'!AA37</f>
        <v>0</v>
      </c>
      <c r="H37" s="4">
        <f>'T3 UC trimestriels'!BF37+'T4 UC rétroactifs'!AB37</f>
        <v>0</v>
      </c>
      <c r="I37" s="4">
        <f>'T3 UC trimestriels'!BG37+'T4 UC rétroactifs'!AC37</f>
        <v>0</v>
      </c>
      <c r="J37" s="4">
        <f>'T3 UC trimestriels'!BH37+'T4 UC rétroactifs'!AD37</f>
        <v>0</v>
      </c>
    </row>
    <row r="38" spans="2:12" x14ac:dyDescent="0.35">
      <c r="B38" t="str">
        <f>'T1 Injection'!B38</f>
        <v>Shell_Melissa</v>
      </c>
      <c r="D38" s="4">
        <f>'T3 UC trimestriels'!BB38+'T4 UC rétroactifs'!X38</f>
        <v>0</v>
      </c>
      <c r="E38" s="4">
        <f>'T3 UC trimestriels'!BC38+'T4 UC rétroactifs'!Y38</f>
        <v>0</v>
      </c>
      <c r="F38" s="4">
        <f>'T3 UC trimestriels'!BD38+'T4 UC rétroactifs'!Z38</f>
        <v>0</v>
      </c>
      <c r="G38" s="4">
        <f>'T3 UC trimestriels'!BE38+'T4 UC rétroactifs'!AA38</f>
        <v>0</v>
      </c>
      <c r="H38" s="4">
        <f>'T3 UC trimestriels'!BF38+'T4 UC rétroactifs'!AB38</f>
        <v>0</v>
      </c>
      <c r="I38" s="4">
        <f>'T3 UC trimestriels'!BG38+'T4 UC rétroactifs'!AC38</f>
        <v>0</v>
      </c>
      <c r="J38" s="4">
        <f>'T3 UC trimestriels'!BH38+'T4 UC rétroactifs'!AD38</f>
        <v>0</v>
      </c>
    </row>
    <row r="39" spans="2:12" x14ac:dyDescent="0.35">
      <c r="B39" t="str">
        <f>'T1 Injection'!B39</f>
        <v>Ferme Shefford_Shefford</v>
      </c>
      <c r="D39" s="4">
        <f>'T3 UC trimestriels'!BB39+'T4 UC rétroactifs'!X39</f>
        <v>0</v>
      </c>
      <c r="E39" s="4">
        <f>'T3 UC trimestriels'!BC39+'T4 UC rétroactifs'!Y39</f>
        <v>0</v>
      </c>
      <c r="F39" s="4">
        <f>'T3 UC trimestriels'!BD39+'T4 UC rétroactifs'!Z39</f>
        <v>284</v>
      </c>
      <c r="G39" s="4">
        <f>'T3 UC trimestriels'!BE39+'T4 UC rétroactifs'!AA39</f>
        <v>1146</v>
      </c>
      <c r="H39" s="4">
        <f>'T3 UC trimestriels'!BF39+'T4 UC rétroactifs'!AB39</f>
        <v>1695</v>
      </c>
      <c r="I39" s="4">
        <f>'T3 UC trimestriels'!BG39+'T4 UC rétroactifs'!AC39</f>
        <v>4100</v>
      </c>
      <c r="J39" s="4">
        <f>'T3 UC trimestriels'!BH39+'T4 UC rétroactifs'!AD39</f>
        <v>2471</v>
      </c>
    </row>
    <row r="40" spans="2:12" x14ac:dyDescent="0.35">
      <c r="B40" s="9"/>
    </row>
    <row r="41" spans="2:12" x14ac:dyDescent="0.35">
      <c r="B41" s="12" t="s">
        <v>48</v>
      </c>
      <c r="D41" s="8">
        <f>SUM(D4:D40)</f>
        <v>80311</v>
      </c>
      <c r="E41" s="8">
        <f t="shared" ref="E41:J41" si="1">SUM(E4:E40)</f>
        <v>449659</v>
      </c>
      <c r="F41" s="8">
        <f t="shared" si="1"/>
        <v>308508</v>
      </c>
      <c r="G41" s="8">
        <f t="shared" si="1"/>
        <v>490680</v>
      </c>
      <c r="H41" s="8">
        <f t="shared" si="1"/>
        <v>542296</v>
      </c>
      <c r="I41" s="8">
        <f t="shared" si="1"/>
        <v>461026</v>
      </c>
      <c r="J41" s="8">
        <f t="shared" si="1"/>
        <v>448749</v>
      </c>
    </row>
    <row r="44" spans="2:12" x14ac:dyDescent="0.35">
      <c r="B44" t="s">
        <v>49</v>
      </c>
      <c r="D44" s="4">
        <f>'T1 Injection'!AR41</f>
        <v>165773718.34476191</v>
      </c>
      <c r="E44" s="4">
        <f>'T1 Injection'!AS41</f>
        <v>263786497.8282665</v>
      </c>
      <c r="F44" s="4">
        <f>'T1 Injection'!AT41</f>
        <v>300065838.42345792</v>
      </c>
      <c r="G44" s="4">
        <f>'T1 Injection'!AU41</f>
        <v>364473610.04438698</v>
      </c>
      <c r="H44" s="4">
        <f>'T1 Injection'!AV41</f>
        <v>372763298.30239701</v>
      </c>
      <c r="I44" s="4">
        <f>'T1 Injection'!AW41</f>
        <v>372763298.30239701</v>
      </c>
      <c r="J44" s="4">
        <f>'T1 Injection'!AX41</f>
        <v>372763298.30239701</v>
      </c>
      <c r="L44" t="s">
        <v>144</v>
      </c>
    </row>
    <row r="45" spans="2:12" x14ac:dyDescent="0.35">
      <c r="B45" t="s">
        <v>70</v>
      </c>
      <c r="D45" s="15">
        <v>123847013</v>
      </c>
      <c r="E45" s="15">
        <v>307453766.66666698</v>
      </c>
      <c r="F45" s="15">
        <v>307478862.16666669</v>
      </c>
      <c r="G45" s="15">
        <v>306988876.00000006</v>
      </c>
      <c r="H45" s="15">
        <v>429173070.66666675</v>
      </c>
      <c r="I45" s="15">
        <v>411453537.86838901</v>
      </c>
      <c r="J45" s="15">
        <v>577952520.177912</v>
      </c>
      <c r="L45" t="s">
        <v>145</v>
      </c>
    </row>
    <row r="47" spans="2:12" x14ac:dyDescent="0.35">
      <c r="B47" t="s">
        <v>50</v>
      </c>
      <c r="D47" s="4">
        <f>MAX(D45-D44,0)</f>
        <v>0</v>
      </c>
      <c r="E47" s="4">
        <f t="shared" ref="E47:J47" si="2">MAX(E45-E44,0)</f>
        <v>43667268.838400483</v>
      </c>
      <c r="F47" s="4">
        <f t="shared" si="2"/>
        <v>7413023.743208766</v>
      </c>
      <c r="G47" s="4">
        <f t="shared" si="2"/>
        <v>0</v>
      </c>
      <c r="H47" s="4">
        <f t="shared" si="2"/>
        <v>56409772.364269733</v>
      </c>
      <c r="I47" s="4">
        <f t="shared" si="2"/>
        <v>38690239.565991998</v>
      </c>
      <c r="J47" s="4">
        <f t="shared" si="2"/>
        <v>205189221.87551498</v>
      </c>
    </row>
    <row r="49" spans="2:10" x14ac:dyDescent="0.35">
      <c r="B49" s="1" t="s">
        <v>128</v>
      </c>
      <c r="C49" s="1"/>
      <c r="D49" s="8">
        <f>ROUND(MAX(67.8-45,0)*ROUND(D47,0)*38.39/1000000,0)</f>
        <v>0</v>
      </c>
      <c r="E49" s="8">
        <f t="shared" ref="E49:J49" si="3">ROUND(MAX(67.8-45,0)*ROUND(E47,0)*38.39/1000000,0)</f>
        <v>38222</v>
      </c>
      <c r="F49" s="8">
        <f t="shared" si="3"/>
        <v>6489</v>
      </c>
      <c r="G49" s="8">
        <f t="shared" si="3"/>
        <v>0</v>
      </c>
      <c r="H49" s="8">
        <f t="shared" si="3"/>
        <v>49375</v>
      </c>
      <c r="I49" s="8">
        <f t="shared" si="3"/>
        <v>33865</v>
      </c>
      <c r="J49" s="8">
        <f t="shared" si="3"/>
        <v>179600</v>
      </c>
    </row>
    <row r="51" spans="2:10" x14ac:dyDescent="0.35">
      <c r="B51" s="1" t="s">
        <v>51</v>
      </c>
      <c r="C51" s="1"/>
      <c r="D51" s="8">
        <f>D41+D49</f>
        <v>80311</v>
      </c>
      <c r="E51" s="8">
        <f t="shared" ref="E51:J51" si="4">E41+E49</f>
        <v>487881</v>
      </c>
      <c r="F51" s="8">
        <f t="shared" si="4"/>
        <v>314997</v>
      </c>
      <c r="G51" s="8">
        <f t="shared" si="4"/>
        <v>490680</v>
      </c>
      <c r="H51" s="8">
        <f t="shared" si="4"/>
        <v>591671</v>
      </c>
      <c r="I51" s="8">
        <f t="shared" si="4"/>
        <v>494891</v>
      </c>
      <c r="J51" s="8">
        <f t="shared" si="4"/>
        <v>628349</v>
      </c>
    </row>
    <row r="53" spans="2:10" x14ac:dyDescent="0.35">
      <c r="B53" t="s">
        <v>138</v>
      </c>
    </row>
    <row r="54" spans="2:10" s="73" customFormat="1" ht="13" x14ac:dyDescent="0.3">
      <c r="B54" s="77"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3DE4-038F-42D9-9942-10B8CDA0FA15}">
  <sheetPr>
    <tabColor rgb="FF00B0F0"/>
  </sheetPr>
  <dimension ref="A2:I38"/>
  <sheetViews>
    <sheetView tabSelected="1" workbookViewId="0">
      <selection activeCell="I21" sqref="I21"/>
    </sheetView>
  </sheetViews>
  <sheetFormatPr baseColWidth="10" defaultRowHeight="14.5" x14ac:dyDescent="0.35"/>
  <cols>
    <col min="1" max="1" width="7.1796875" customWidth="1"/>
  </cols>
  <sheetData>
    <row r="2" spans="1:8" x14ac:dyDescent="0.35">
      <c r="B2" s="42"/>
    </row>
    <row r="4" spans="1:8" x14ac:dyDescent="0.35">
      <c r="B4" s="84"/>
      <c r="C4" s="85"/>
      <c r="D4" s="85"/>
      <c r="E4" s="85"/>
      <c r="F4" s="85"/>
      <c r="G4" s="85"/>
    </row>
    <row r="5" spans="1:8" ht="24.65" customHeight="1" x14ac:dyDescent="0.35">
      <c r="B5" s="86"/>
      <c r="C5" s="86"/>
      <c r="D5" s="87"/>
      <c r="E5" s="87"/>
      <c r="F5" s="86"/>
      <c r="G5" s="86"/>
    </row>
    <row r="6" spans="1:8" x14ac:dyDescent="0.35">
      <c r="B6" s="86"/>
      <c r="C6" s="86"/>
      <c r="D6" s="38"/>
      <c r="E6" s="38"/>
      <c r="F6" s="86"/>
      <c r="G6" s="86"/>
    </row>
    <row r="7" spans="1:8" x14ac:dyDescent="0.35">
      <c r="B7" s="39"/>
      <c r="C7" s="40"/>
      <c r="D7" s="40"/>
      <c r="E7" s="40"/>
      <c r="F7" s="40"/>
      <c r="G7" s="40"/>
    </row>
    <row r="8" spans="1:8" x14ac:dyDescent="0.35">
      <c r="B8" s="39"/>
      <c r="C8" s="40"/>
      <c r="D8" s="40"/>
      <c r="E8" s="40"/>
      <c r="F8" s="40"/>
      <c r="G8" s="40"/>
    </row>
    <row r="9" spans="1:8" ht="18.5" x14ac:dyDescent="0.45">
      <c r="A9" s="88" t="s">
        <v>149</v>
      </c>
      <c r="B9" s="88"/>
      <c r="C9" s="88"/>
      <c r="D9" s="88"/>
      <c r="E9" s="88"/>
      <c r="F9" s="88"/>
      <c r="G9" s="88"/>
      <c r="H9" s="88"/>
    </row>
    <row r="10" spans="1:8" x14ac:dyDescent="0.35">
      <c r="B10" s="39"/>
      <c r="C10" s="40"/>
      <c r="D10" s="40"/>
      <c r="E10" s="40"/>
      <c r="F10" s="40"/>
      <c r="G10" s="40"/>
    </row>
    <row r="11" spans="1:8" x14ac:dyDescent="0.35">
      <c r="B11" s="39"/>
      <c r="C11" s="40"/>
      <c r="D11" s="40"/>
      <c r="E11" s="40"/>
      <c r="F11" s="40"/>
      <c r="G11" s="40"/>
    </row>
    <row r="12" spans="1:8" x14ac:dyDescent="0.35">
      <c r="B12" s="39"/>
      <c r="C12" s="40"/>
      <c r="D12" s="40"/>
      <c r="E12" s="40"/>
      <c r="F12" s="40"/>
      <c r="G12" s="40"/>
    </row>
    <row r="13" spans="1:8" x14ac:dyDescent="0.35">
      <c r="B13" s="39"/>
      <c r="C13" s="40"/>
      <c r="D13" s="40"/>
      <c r="E13" s="40"/>
      <c r="F13" s="40"/>
      <c r="G13" s="40"/>
    </row>
    <row r="14" spans="1:8" x14ac:dyDescent="0.35">
      <c r="B14" s="39"/>
      <c r="C14" s="40"/>
      <c r="D14" s="40"/>
      <c r="E14" s="40"/>
      <c r="F14" s="40"/>
      <c r="G14" s="40"/>
    </row>
    <row r="15" spans="1:8" x14ac:dyDescent="0.35">
      <c r="B15" s="39"/>
      <c r="C15" s="40"/>
      <c r="D15" s="40"/>
      <c r="E15" s="40"/>
      <c r="F15" s="40"/>
      <c r="G15" s="40"/>
    </row>
    <row r="16" spans="1:8" x14ac:dyDescent="0.35">
      <c r="B16" s="39"/>
      <c r="C16" s="40"/>
      <c r="D16" s="40"/>
      <c r="E16" s="40"/>
      <c r="F16" s="40"/>
      <c r="G16" s="40"/>
    </row>
    <row r="17" spans="2:9" x14ac:dyDescent="0.35">
      <c r="B17" s="39"/>
      <c r="C17" s="40"/>
      <c r="D17" s="40"/>
      <c r="E17" s="40"/>
      <c r="F17" s="40"/>
      <c r="G17" s="40"/>
    </row>
    <row r="18" spans="2:9" x14ac:dyDescent="0.35">
      <c r="B18" s="39"/>
      <c r="C18" s="40"/>
      <c r="D18" s="40"/>
      <c r="E18" s="40"/>
      <c r="F18" s="40"/>
      <c r="G18" s="40"/>
    </row>
    <row r="19" spans="2:9" x14ac:dyDescent="0.35">
      <c r="B19" s="39"/>
      <c r="C19" s="40"/>
      <c r="D19" s="40"/>
      <c r="E19" s="40"/>
      <c r="F19" s="40"/>
      <c r="G19" s="40"/>
    </row>
    <row r="24" spans="2:9" x14ac:dyDescent="0.35">
      <c r="B24" s="41"/>
      <c r="C24" s="41"/>
      <c r="D24" s="41"/>
      <c r="E24" s="41"/>
      <c r="F24" s="41"/>
      <c r="G24" s="41"/>
    </row>
    <row r="25" spans="2:9" x14ac:dyDescent="0.35">
      <c r="B25" s="42"/>
      <c r="C25" s="41"/>
      <c r="D25" s="41"/>
      <c r="E25" s="41"/>
      <c r="F25" s="41"/>
      <c r="G25" s="41"/>
    </row>
    <row r="26" spans="2:9" x14ac:dyDescent="0.35">
      <c r="B26" s="41"/>
      <c r="C26" s="41"/>
      <c r="D26" s="41"/>
      <c r="E26" s="41"/>
      <c r="F26" s="41"/>
      <c r="G26" s="41"/>
    </row>
    <row r="27" spans="2:9" ht="16" x14ac:dyDescent="0.4">
      <c r="B27" s="79"/>
      <c r="C27" s="36"/>
    </row>
    <row r="29" spans="2:9" x14ac:dyDescent="0.35">
      <c r="B29" s="80"/>
      <c r="C29" s="80"/>
      <c r="D29" s="80"/>
      <c r="E29" s="80"/>
      <c r="F29" s="80"/>
      <c r="G29" s="80"/>
      <c r="H29" s="80"/>
      <c r="I29" s="80"/>
    </row>
    <row r="30" spans="2:9" x14ac:dyDescent="0.35">
      <c r="B30" s="81"/>
      <c r="C30" s="82"/>
      <c r="D30" s="82"/>
      <c r="E30" s="82"/>
      <c r="F30" s="82"/>
      <c r="G30" s="82"/>
      <c r="H30" s="82"/>
      <c r="I30" s="82"/>
    </row>
    <row r="31" spans="2:9" x14ac:dyDescent="0.35">
      <c r="B31" s="41"/>
      <c r="C31" s="41"/>
      <c r="D31" s="41"/>
      <c r="E31" s="41"/>
      <c r="F31" s="41"/>
      <c r="G31" s="41"/>
    </row>
    <row r="32" spans="2:9" s="73" customFormat="1" ht="13" x14ac:dyDescent="0.3">
      <c r="B32" s="75"/>
      <c r="C32" s="76"/>
      <c r="D32" s="76"/>
      <c r="E32" s="76"/>
      <c r="F32" s="76"/>
      <c r="G32" s="76"/>
    </row>
    <row r="33" spans="2:7" s="73" customFormat="1" ht="13" x14ac:dyDescent="0.3">
      <c r="B33" s="75"/>
      <c r="C33" s="76"/>
      <c r="D33" s="76"/>
      <c r="E33" s="76"/>
      <c r="F33" s="76"/>
      <c r="G33" s="76"/>
    </row>
    <row r="34" spans="2:7" x14ac:dyDescent="0.35">
      <c r="B34" s="41"/>
      <c r="C34" s="41"/>
      <c r="D34" s="41"/>
      <c r="E34" s="41"/>
      <c r="F34" s="41"/>
      <c r="G34" s="41"/>
    </row>
    <row r="35" spans="2:7" x14ac:dyDescent="0.35">
      <c r="B35" s="41"/>
      <c r="C35" s="41"/>
      <c r="D35" s="41"/>
      <c r="E35" s="41"/>
      <c r="F35" s="41"/>
      <c r="G35" s="41"/>
    </row>
    <row r="36" spans="2:7" x14ac:dyDescent="0.35">
      <c r="B36" s="41"/>
      <c r="C36" s="41"/>
      <c r="D36" s="41"/>
      <c r="E36" s="41"/>
      <c r="F36" s="41"/>
      <c r="G36" s="41"/>
    </row>
    <row r="37" spans="2:7" x14ac:dyDescent="0.35">
      <c r="B37" s="41"/>
      <c r="C37" s="41"/>
      <c r="D37" s="41"/>
      <c r="E37" s="41"/>
      <c r="F37" s="41"/>
      <c r="G37" s="41"/>
    </row>
    <row r="38" spans="2:7" x14ac:dyDescent="0.35">
      <c r="B38" s="41"/>
      <c r="C38" s="41"/>
      <c r="D38" s="41"/>
      <c r="E38" s="41"/>
      <c r="F38" s="41"/>
      <c r="G38" s="41"/>
    </row>
  </sheetData>
  <mergeCells count="7">
    <mergeCell ref="A9:H9"/>
    <mergeCell ref="B4:G4"/>
    <mergeCell ref="B5:B6"/>
    <mergeCell ref="C5:C6"/>
    <mergeCell ref="D5:E5"/>
    <mergeCell ref="F5:F6"/>
    <mergeCell ref="G5:G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E925-2F04-4607-9D1C-6D37DF314AD5}">
  <dimension ref="B2:K25"/>
  <sheetViews>
    <sheetView zoomScale="115" zoomScaleNormal="115" workbookViewId="0">
      <selection activeCell="C11" sqref="C11"/>
    </sheetView>
  </sheetViews>
  <sheetFormatPr baseColWidth="10" defaultRowHeight="14.5" x14ac:dyDescent="0.35"/>
  <cols>
    <col min="3" max="4" width="13.1796875" customWidth="1"/>
    <col min="5" max="5" width="13.453125" customWidth="1"/>
    <col min="6" max="6" width="13.54296875" customWidth="1"/>
    <col min="7" max="8" width="13.1796875" customWidth="1"/>
    <col min="9" max="9" width="14.54296875" customWidth="1"/>
    <col min="10" max="10" width="10.81640625" customWidth="1"/>
  </cols>
  <sheetData>
    <row r="2" spans="2:11" x14ac:dyDescent="0.35">
      <c r="B2" t="s">
        <v>129</v>
      </c>
    </row>
    <row r="4" spans="2:11" x14ac:dyDescent="0.35">
      <c r="B4" s="59" t="s">
        <v>83</v>
      </c>
      <c r="C4" s="35" t="s">
        <v>84</v>
      </c>
    </row>
    <row r="5" spans="2:11" ht="15" x14ac:dyDescent="0.35">
      <c r="B5" s="28"/>
      <c r="C5" s="29" t="s">
        <v>137</v>
      </c>
      <c r="D5" s="29">
        <v>2026</v>
      </c>
      <c r="E5" s="29">
        <v>2027</v>
      </c>
      <c r="F5" s="29">
        <v>2028</v>
      </c>
      <c r="G5" s="29">
        <v>2029</v>
      </c>
      <c r="H5" s="29">
        <v>2030</v>
      </c>
      <c r="I5" s="29">
        <v>2031</v>
      </c>
    </row>
    <row r="6" spans="2:11" x14ac:dyDescent="0.35">
      <c r="B6" s="69" t="s">
        <v>130</v>
      </c>
      <c r="C6" s="68" t="s">
        <v>71</v>
      </c>
      <c r="D6" s="68" t="s">
        <v>132</v>
      </c>
      <c r="E6" s="68" t="s">
        <v>72</v>
      </c>
      <c r="F6" s="68" t="s">
        <v>73</v>
      </c>
      <c r="G6" s="68" t="s">
        <v>74</v>
      </c>
      <c r="H6" s="68" t="s">
        <v>75</v>
      </c>
      <c r="I6" s="68" t="s">
        <v>76</v>
      </c>
      <c r="K6" s="30" t="s">
        <v>77</v>
      </c>
    </row>
    <row r="7" spans="2:11" x14ac:dyDescent="0.35">
      <c r="B7" s="32" t="s">
        <v>78</v>
      </c>
      <c r="C7" s="33">
        <v>176770000</v>
      </c>
      <c r="D7" s="33">
        <f>'T5 UC Total'!E45</f>
        <v>307453766.66666698</v>
      </c>
      <c r="E7" s="33">
        <f>'T5 UC Total'!F45</f>
        <v>307478862.16666669</v>
      </c>
      <c r="F7" s="33">
        <f>'T5 UC Total'!G45</f>
        <v>306988876.00000006</v>
      </c>
      <c r="G7" s="33">
        <f>'T5 UC Total'!H45</f>
        <v>429173070.66666675</v>
      </c>
      <c r="H7" s="33">
        <f>'T5 UC Total'!I45</f>
        <v>411453537.86838901</v>
      </c>
      <c r="I7" s="33">
        <f>'T5 UC Total'!J45</f>
        <v>577952520.177912</v>
      </c>
      <c r="J7" s="31">
        <v>1</v>
      </c>
      <c r="K7" t="s">
        <v>79</v>
      </c>
    </row>
    <row r="8" spans="2:11" x14ac:dyDescent="0.35">
      <c r="B8" s="32" t="s">
        <v>80</v>
      </c>
      <c r="C8" s="33">
        <f>C7*$J$8</f>
        <v>123738999.99999999</v>
      </c>
      <c r="D8" s="33">
        <f t="shared" ref="D8:I8" si="0">D7*$J$8</f>
        <v>215217636.66666687</v>
      </c>
      <c r="E8" s="33">
        <f t="shared" si="0"/>
        <v>215235203.51666668</v>
      </c>
      <c r="F8" s="33">
        <f t="shared" si="0"/>
        <v>214892213.20000002</v>
      </c>
      <c r="G8" s="33">
        <f t="shared" si="0"/>
        <v>300421149.4666667</v>
      </c>
      <c r="H8" s="33">
        <f t="shared" si="0"/>
        <v>288017476.50787228</v>
      </c>
      <c r="I8" s="33">
        <f t="shared" si="0"/>
        <v>404566764.12453836</v>
      </c>
      <c r="J8" s="31">
        <v>0.7</v>
      </c>
      <c r="K8" t="s">
        <v>81</v>
      </c>
    </row>
    <row r="9" spans="2:11" x14ac:dyDescent="0.35">
      <c r="B9" t="s">
        <v>82</v>
      </c>
      <c r="C9" s="33">
        <f>C7*$J$9</f>
        <v>35354000</v>
      </c>
      <c r="D9" s="33">
        <f t="shared" ref="D9:I9" si="1">D7*$J$9</f>
        <v>61490753.333333403</v>
      </c>
      <c r="E9" s="33">
        <f t="shared" si="1"/>
        <v>61495772.433333337</v>
      </c>
      <c r="F9" s="33">
        <f t="shared" si="1"/>
        <v>61397775.200000018</v>
      </c>
      <c r="G9" s="33">
        <f t="shared" si="1"/>
        <v>85834614.133333355</v>
      </c>
      <c r="H9" s="33">
        <f t="shared" si="1"/>
        <v>82290707.573677808</v>
      </c>
      <c r="I9" s="33">
        <f t="shared" si="1"/>
        <v>115590504.03558241</v>
      </c>
      <c r="J9" s="31">
        <v>0.2</v>
      </c>
      <c r="K9" t="s">
        <v>81</v>
      </c>
    </row>
    <row r="10" spans="2:11" x14ac:dyDescent="0.35">
      <c r="B10" s="70" t="s">
        <v>131</v>
      </c>
      <c r="C10" s="32"/>
      <c r="D10" s="34"/>
      <c r="E10" s="34"/>
      <c r="F10" s="34"/>
      <c r="G10" s="34"/>
      <c r="H10" s="34"/>
      <c r="I10" s="34"/>
    </row>
    <row r="11" spans="2:11" x14ac:dyDescent="0.35">
      <c r="B11" s="32" t="s">
        <v>78</v>
      </c>
      <c r="C11" s="33">
        <f>C7/1000</f>
        <v>176770</v>
      </c>
      <c r="D11" s="33">
        <f t="shared" ref="D11:I11" si="2">D7/1000</f>
        <v>307453.76666666701</v>
      </c>
      <c r="E11" s="33">
        <f t="shared" si="2"/>
        <v>307478.86216666666</v>
      </c>
      <c r="F11" s="33">
        <f t="shared" si="2"/>
        <v>306988.87600000005</v>
      </c>
      <c r="G11" s="33">
        <f t="shared" si="2"/>
        <v>429173.07066666672</v>
      </c>
      <c r="H11" s="33">
        <f t="shared" si="2"/>
        <v>411453.53786838899</v>
      </c>
      <c r="I11" s="33">
        <f t="shared" si="2"/>
        <v>577952.52017791197</v>
      </c>
    </row>
    <row r="12" spans="2:11" x14ac:dyDescent="0.35">
      <c r="B12" s="32" t="s">
        <v>80</v>
      </c>
      <c r="C12" s="33">
        <f>C11*$J$8</f>
        <v>123738.99999999999</v>
      </c>
      <c r="D12" s="33">
        <f t="shared" ref="D12:I12" si="3">D11*$J$8</f>
        <v>215217.63666666689</v>
      </c>
      <c r="E12" s="33">
        <f t="shared" si="3"/>
        <v>215235.20351666666</v>
      </c>
      <c r="F12" s="33">
        <f t="shared" si="3"/>
        <v>214892.21320000003</v>
      </c>
      <c r="G12" s="33">
        <f t="shared" si="3"/>
        <v>300421.14946666668</v>
      </c>
      <c r="H12" s="33">
        <f t="shared" si="3"/>
        <v>288017.47650787228</v>
      </c>
      <c r="I12" s="33">
        <f t="shared" si="3"/>
        <v>404566.76412453834</v>
      </c>
    </row>
    <row r="13" spans="2:11" x14ac:dyDescent="0.35">
      <c r="B13" t="s">
        <v>82</v>
      </c>
      <c r="C13" s="33">
        <f>C11*$J$9</f>
        <v>35354</v>
      </c>
      <c r="D13" s="33">
        <f t="shared" ref="D13:I13" si="4">D11*$J$9</f>
        <v>61490.753333333407</v>
      </c>
      <c r="E13" s="33">
        <f t="shared" si="4"/>
        <v>61495.772433333332</v>
      </c>
      <c r="F13" s="33">
        <f t="shared" si="4"/>
        <v>61397.775200000011</v>
      </c>
      <c r="G13" s="33">
        <f t="shared" si="4"/>
        <v>85834.614133333351</v>
      </c>
      <c r="H13" s="33">
        <f t="shared" si="4"/>
        <v>82290.707573677806</v>
      </c>
      <c r="I13" s="33">
        <f t="shared" si="4"/>
        <v>115590.5040355824</v>
      </c>
    </row>
    <row r="14" spans="2:11" x14ac:dyDescent="0.35">
      <c r="C14" s="33"/>
      <c r="D14" s="33"/>
      <c r="E14" s="33"/>
      <c r="F14" s="33"/>
      <c r="G14" s="33"/>
      <c r="H14" s="33"/>
      <c r="I14" s="33"/>
    </row>
    <row r="15" spans="2:11" x14ac:dyDescent="0.35">
      <c r="B15" s="59" t="s">
        <v>85</v>
      </c>
      <c r="C15" s="36" t="s">
        <v>86</v>
      </c>
      <c r="D15" s="33"/>
      <c r="E15" s="33"/>
      <c r="F15" s="33"/>
      <c r="G15" s="33"/>
      <c r="H15" s="33"/>
      <c r="I15" s="33"/>
    </row>
    <row r="16" spans="2:11" x14ac:dyDescent="0.35">
      <c r="B16" s="70" t="s">
        <v>87</v>
      </c>
      <c r="C16" s="32"/>
      <c r="D16" s="34"/>
      <c r="E16" s="34"/>
      <c r="F16" s="34"/>
      <c r="G16" s="34"/>
      <c r="H16" s="34"/>
      <c r="I16" s="34"/>
    </row>
    <row r="17" spans="2:9" x14ac:dyDescent="0.35">
      <c r="B17" s="32" t="s">
        <v>78</v>
      </c>
      <c r="C17" s="37">
        <f>78902.7876124287/1000</f>
        <v>78.902787612428696</v>
      </c>
      <c r="D17" s="37">
        <f>'T5 UC Total'!E51/1000</f>
        <v>487.88099999999997</v>
      </c>
      <c r="E17" s="37">
        <f>'T5 UC Total'!F51/1000</f>
        <v>314.99700000000001</v>
      </c>
      <c r="F17" s="37">
        <f>'T5 UC Total'!G51/1000</f>
        <v>490.68</v>
      </c>
      <c r="G17" s="37">
        <f>'T5 UC Total'!H51/1000</f>
        <v>591.67100000000005</v>
      </c>
      <c r="H17" s="37">
        <f>'T5 UC Total'!I51/1000</f>
        <v>494.89100000000002</v>
      </c>
      <c r="I17" s="37">
        <f>'T5 UC Total'!J51/1000</f>
        <v>628.34900000000005</v>
      </c>
    </row>
    <row r="18" spans="2:9" x14ac:dyDescent="0.35">
      <c r="B18" s="32" t="s">
        <v>80</v>
      </c>
      <c r="C18" s="37">
        <f>C17*$J$8</f>
        <v>55.231951328700085</v>
      </c>
      <c r="D18" s="37">
        <f t="shared" ref="D18:I18" si="5">D17*$J$8</f>
        <v>341.51669999999996</v>
      </c>
      <c r="E18" s="37">
        <f t="shared" si="5"/>
        <v>220.49789999999999</v>
      </c>
      <c r="F18" s="37">
        <f t="shared" si="5"/>
        <v>343.476</v>
      </c>
      <c r="G18" s="37">
        <f t="shared" si="5"/>
        <v>414.16970000000003</v>
      </c>
      <c r="H18" s="37">
        <f t="shared" si="5"/>
        <v>346.4237</v>
      </c>
      <c r="I18" s="37">
        <f t="shared" si="5"/>
        <v>439.84430000000003</v>
      </c>
    </row>
    <row r="19" spans="2:9" x14ac:dyDescent="0.35">
      <c r="B19" t="s">
        <v>82</v>
      </c>
      <c r="C19" s="37">
        <f>C17*$J$9</f>
        <v>15.78055752248574</v>
      </c>
      <c r="D19" s="37">
        <f t="shared" ref="D19:I19" si="6">D17*$J$9</f>
        <v>97.5762</v>
      </c>
      <c r="E19" s="37">
        <f t="shared" si="6"/>
        <v>62.999400000000009</v>
      </c>
      <c r="F19" s="37">
        <f t="shared" si="6"/>
        <v>98.13600000000001</v>
      </c>
      <c r="G19" s="37">
        <f t="shared" si="6"/>
        <v>118.33420000000001</v>
      </c>
      <c r="H19" s="37">
        <f t="shared" si="6"/>
        <v>98.978200000000015</v>
      </c>
      <c r="I19" s="37">
        <f t="shared" si="6"/>
        <v>125.66980000000001</v>
      </c>
    </row>
    <row r="21" spans="2:9" x14ac:dyDescent="0.35">
      <c r="B21" s="32" t="s">
        <v>134</v>
      </c>
    </row>
    <row r="22" spans="2:9" x14ac:dyDescent="0.35">
      <c r="B22" s="32" t="s">
        <v>136</v>
      </c>
    </row>
    <row r="23" spans="2:9" x14ac:dyDescent="0.35">
      <c r="B23" s="32" t="s">
        <v>135</v>
      </c>
    </row>
    <row r="24" spans="2:9" x14ac:dyDescent="0.35">
      <c r="B24" t="s">
        <v>138</v>
      </c>
    </row>
    <row r="25" spans="2:9" s="74" customFormat="1" ht="13.5" x14ac:dyDescent="0.3">
      <c r="B25" s="74"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5E32-8AC9-4CD3-99F8-E6A53A871013}">
  <dimension ref="B2:E42"/>
  <sheetViews>
    <sheetView workbookViewId="0">
      <selection activeCell="E19" sqref="E19"/>
    </sheetView>
  </sheetViews>
  <sheetFormatPr baseColWidth="10" defaultRowHeight="14.5" x14ac:dyDescent="0.35"/>
  <cols>
    <col min="2" max="2" width="29.81640625"/>
    <col min="3" max="3" width="63" customWidth="1"/>
    <col min="4" max="4" width="27.54296875" bestFit="1" customWidth="1"/>
  </cols>
  <sheetData>
    <row r="2" spans="2:5" x14ac:dyDescent="0.35">
      <c r="B2" s="2" t="s">
        <v>92</v>
      </c>
      <c r="C2" s="2" t="s">
        <v>91</v>
      </c>
      <c r="D2" s="2" t="s">
        <v>79</v>
      </c>
      <c r="E2" s="2" t="s">
        <v>99</v>
      </c>
    </row>
    <row r="4" spans="2:5" x14ac:dyDescent="0.35">
      <c r="B4" s="3" t="s">
        <v>6</v>
      </c>
      <c r="C4" s="3" t="s">
        <v>57</v>
      </c>
      <c r="D4" s="3" t="s">
        <v>6</v>
      </c>
    </row>
    <row r="5" spans="2:5" x14ac:dyDescent="0.35">
      <c r="B5" s="3" t="s">
        <v>3</v>
      </c>
      <c r="C5" s="3" t="s">
        <v>59</v>
      </c>
      <c r="D5" s="3" t="s">
        <v>3</v>
      </c>
    </row>
    <row r="6" spans="2:5" x14ac:dyDescent="0.35">
      <c r="B6" s="3" t="s">
        <v>1</v>
      </c>
      <c r="C6" s="3" t="s">
        <v>60</v>
      </c>
      <c r="D6" s="3" t="s">
        <v>1</v>
      </c>
    </row>
    <row r="7" spans="2:5" x14ac:dyDescent="0.35">
      <c r="B7" s="3" t="s">
        <v>2</v>
      </c>
      <c r="C7" s="3" t="s">
        <v>61</v>
      </c>
      <c r="D7" s="3" t="s">
        <v>2</v>
      </c>
    </row>
    <row r="8" spans="2:5" x14ac:dyDescent="0.35">
      <c r="B8" s="3" t="s">
        <v>4</v>
      </c>
      <c r="C8" s="3" t="s">
        <v>62</v>
      </c>
      <c r="D8" s="3" t="s">
        <v>4</v>
      </c>
    </row>
    <row r="9" spans="2:5" x14ac:dyDescent="0.35">
      <c r="B9" s="3" t="s">
        <v>5</v>
      </c>
      <c r="C9" s="3"/>
      <c r="D9" s="3" t="s">
        <v>5</v>
      </c>
    </row>
    <row r="10" spans="2:5" x14ac:dyDescent="0.35">
      <c r="B10" s="3" t="s">
        <v>7</v>
      </c>
      <c r="C10" s="3" t="s">
        <v>102</v>
      </c>
      <c r="D10" s="3" t="s">
        <v>7</v>
      </c>
    </row>
    <row r="11" spans="2:5" x14ac:dyDescent="0.35">
      <c r="B11" s="3" t="s">
        <v>8</v>
      </c>
      <c r="C11" s="3" t="s">
        <v>63</v>
      </c>
      <c r="D11" s="3" t="s">
        <v>8</v>
      </c>
    </row>
    <row r="12" spans="2:5" x14ac:dyDescent="0.35">
      <c r="B12" s="3" t="s">
        <v>10</v>
      </c>
      <c r="C12" s="3" t="s">
        <v>64</v>
      </c>
      <c r="D12" s="3" t="s">
        <v>10</v>
      </c>
    </row>
    <row r="13" spans="2:5" x14ac:dyDescent="0.35">
      <c r="B13" s="3" t="s">
        <v>11</v>
      </c>
      <c r="C13" s="3"/>
      <c r="D13" s="3" t="s">
        <v>11</v>
      </c>
    </row>
    <row r="14" spans="2:5" x14ac:dyDescent="0.35">
      <c r="B14" s="3" t="s">
        <v>9</v>
      </c>
      <c r="C14" s="3" t="s">
        <v>65</v>
      </c>
      <c r="D14" s="3" t="s">
        <v>9</v>
      </c>
    </row>
    <row r="15" spans="2:5" x14ac:dyDescent="0.35">
      <c r="B15" s="3" t="s">
        <v>12</v>
      </c>
      <c r="C15" s="3"/>
      <c r="D15" s="3" t="s">
        <v>12</v>
      </c>
    </row>
    <row r="16" spans="2:5" x14ac:dyDescent="0.35">
      <c r="B16" s="3" t="s">
        <v>13</v>
      </c>
      <c r="C16" s="3"/>
      <c r="D16" s="3" t="s">
        <v>93</v>
      </c>
    </row>
    <row r="17" spans="2:5" x14ac:dyDescent="0.35">
      <c r="B17" s="3" t="s">
        <v>14</v>
      </c>
      <c r="C17" s="3"/>
      <c r="D17" s="3" t="s">
        <v>93</v>
      </c>
    </row>
    <row r="18" spans="2:5" x14ac:dyDescent="0.35">
      <c r="B18" s="3" t="s">
        <v>15</v>
      </c>
      <c r="C18" s="3"/>
      <c r="D18" s="3" t="s">
        <v>15</v>
      </c>
    </row>
    <row r="19" spans="2:5" x14ac:dyDescent="0.35">
      <c r="B19" s="3" t="s">
        <v>90</v>
      </c>
      <c r="C19" s="3"/>
      <c r="D19" s="55"/>
      <c r="E19" s="56">
        <v>1</v>
      </c>
    </row>
    <row r="20" spans="2:5" x14ac:dyDescent="0.35">
      <c r="B20" s="3" t="s">
        <v>16</v>
      </c>
      <c r="C20" s="3"/>
      <c r="D20" s="3" t="s">
        <v>17</v>
      </c>
    </row>
    <row r="21" spans="2:5" x14ac:dyDescent="0.35">
      <c r="B21" s="3" t="s">
        <v>17</v>
      </c>
      <c r="C21" s="3"/>
      <c r="D21" s="3" t="s">
        <v>17</v>
      </c>
    </row>
    <row r="22" spans="2:5" x14ac:dyDescent="0.35">
      <c r="B22" s="3" t="s">
        <v>18</v>
      </c>
      <c r="C22" s="3"/>
      <c r="D22" s="3" t="s">
        <v>94</v>
      </c>
    </row>
    <row r="23" spans="2:5" x14ac:dyDescent="0.35">
      <c r="B23" s="3" t="s">
        <v>19</v>
      </c>
      <c r="C23" s="3"/>
      <c r="D23" s="3" t="s">
        <v>94</v>
      </c>
    </row>
    <row r="24" spans="2:5" x14ac:dyDescent="0.35">
      <c r="B24" s="3" t="s">
        <v>20</v>
      </c>
      <c r="C24" s="3"/>
      <c r="D24" s="3" t="s">
        <v>94</v>
      </c>
    </row>
    <row r="25" spans="2:5" x14ac:dyDescent="0.35">
      <c r="B25" s="3" t="s">
        <v>21</v>
      </c>
      <c r="C25" s="3"/>
      <c r="D25" s="3" t="s">
        <v>94</v>
      </c>
    </row>
    <row r="26" spans="2:5" x14ac:dyDescent="0.35">
      <c r="B26" s="3" t="s">
        <v>22</v>
      </c>
      <c r="C26" s="3"/>
      <c r="D26" s="3" t="s">
        <v>94</v>
      </c>
    </row>
    <row r="27" spans="2:5" x14ac:dyDescent="0.35">
      <c r="B27" s="3" t="s">
        <v>23</v>
      </c>
      <c r="C27" s="3" t="s">
        <v>68</v>
      </c>
      <c r="D27" s="3" t="s">
        <v>95</v>
      </c>
    </row>
    <row r="28" spans="2:5" x14ac:dyDescent="0.35">
      <c r="B28" s="3" t="s">
        <v>24</v>
      </c>
      <c r="C28" s="3" t="s">
        <v>66</v>
      </c>
      <c r="D28" s="3" t="s">
        <v>95</v>
      </c>
    </row>
    <row r="29" spans="2:5" x14ac:dyDescent="0.35">
      <c r="B29" s="3" t="s">
        <v>25</v>
      </c>
      <c r="C29" s="3"/>
      <c r="D29" s="3" t="s">
        <v>25</v>
      </c>
    </row>
    <row r="30" spans="2:5" x14ac:dyDescent="0.35">
      <c r="B30" s="3" t="s">
        <v>26</v>
      </c>
      <c r="C30" s="3"/>
      <c r="D30" s="3" t="s">
        <v>96</v>
      </c>
    </row>
    <row r="31" spans="2:5" x14ac:dyDescent="0.35">
      <c r="B31" s="3" t="s">
        <v>27</v>
      </c>
      <c r="C31" s="3"/>
      <c r="D31" s="3" t="s">
        <v>96</v>
      </c>
    </row>
    <row r="32" spans="2:5" x14ac:dyDescent="0.35">
      <c r="B32" s="3" t="s">
        <v>28</v>
      </c>
      <c r="C32" s="3"/>
      <c r="D32" s="3" t="s">
        <v>28</v>
      </c>
    </row>
    <row r="33" spans="2:4" x14ac:dyDescent="0.35">
      <c r="B33" s="3" t="s">
        <v>29</v>
      </c>
      <c r="C33" s="3"/>
      <c r="D33" s="3" t="s">
        <v>29</v>
      </c>
    </row>
    <row r="34" spans="2:4" x14ac:dyDescent="0.35">
      <c r="B34" s="3" t="s">
        <v>30</v>
      </c>
      <c r="C34" s="3"/>
      <c r="D34" s="3" t="s">
        <v>97</v>
      </c>
    </row>
    <row r="35" spans="2:4" x14ac:dyDescent="0.35">
      <c r="B35" s="3" t="s">
        <v>31</v>
      </c>
      <c r="C35" s="3"/>
      <c r="D35" s="3" t="s">
        <v>97</v>
      </c>
    </row>
    <row r="36" spans="2:4" x14ac:dyDescent="0.35">
      <c r="B36" s="3" t="s">
        <v>32</v>
      </c>
      <c r="C36" s="3"/>
      <c r="D36" s="3" t="s">
        <v>97</v>
      </c>
    </row>
    <row r="37" spans="2:4" x14ac:dyDescent="0.35">
      <c r="B37" s="3" t="s">
        <v>33</v>
      </c>
      <c r="C37" s="3"/>
      <c r="D37" s="3" t="s">
        <v>98</v>
      </c>
    </row>
    <row r="38" spans="2:4" x14ac:dyDescent="0.35">
      <c r="B38" s="3" t="s">
        <v>34</v>
      </c>
      <c r="C38" s="3"/>
      <c r="D38" s="3" t="s">
        <v>98</v>
      </c>
    </row>
    <row r="39" spans="2:4" x14ac:dyDescent="0.35">
      <c r="B39" s="3" t="s">
        <v>35</v>
      </c>
      <c r="C39" s="3"/>
      <c r="D39" s="3" t="s">
        <v>35</v>
      </c>
    </row>
    <row r="40" spans="2:4" x14ac:dyDescent="0.35">
      <c r="B40" t="s">
        <v>138</v>
      </c>
    </row>
    <row r="41" spans="2:4" x14ac:dyDescent="0.35">
      <c r="B41" s="89" t="s">
        <v>147</v>
      </c>
      <c r="C41" s="90"/>
      <c r="D41" s="90"/>
    </row>
    <row r="42" spans="2:4" x14ac:dyDescent="0.35">
      <c r="B42" s="90" t="s">
        <v>146</v>
      </c>
      <c r="C42" s="90"/>
      <c r="D42" s="74"/>
    </row>
  </sheetData>
  <mergeCells count="2">
    <mergeCell ref="B41:D41"/>
    <mergeCell ref="B42:C42"/>
  </mergeCells>
  <phoneticPr fontId="27"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Bibliothèque de rémise" ma:contentTypeID="0x010100B449DEC48851134AA7B3233645746DA200014498B9CE43C84FAC23C7648AD50B8E" ma:contentTypeVersion="0" ma:contentTypeDescription="" ma:contentTypeScope="" ma:versionID="179bd7a07b78079a76f5e69985a5591b">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9a254c0e7cdc42b68b7ab7f9d0b93838" ns2:_="" ns3:_="">
    <xsd:import namespace="a091097b-8ae3-4832-a2b2-51f9a78aeacd"/>
    <xsd:import namespace="a84ed267-86d5-4fa1-a3cb-2fed497fe84f"/>
    <xsd:element name="properties">
      <xsd:complexType>
        <xsd:sequence>
          <xsd:element name="documentManagement">
            <xsd:complexType>
              <xsd:all>
                <xsd:element ref="ns2:Projet"/>
                <xsd:element ref="ns2:Provenance"/>
                <xsd:element ref="ns2:Déposant"/>
                <xsd:element ref="ns2:Catégorie_x0020_de_x0020_document"/>
                <xsd:element ref="ns2:Sous-catégorie"/>
                <xsd:element ref="ns2:Phase"/>
                <xsd:element ref="ns2:Précision_x0020_de_x0020_document" minOccurs="0"/>
                <xsd:element ref="ns2:Sujet" minOccurs="0"/>
                <xsd:element ref="ns2:Cote_x0020_de_x0020_déposant" minOccurs="0"/>
                <xsd:element ref="ns2:Accés_x0020_restreint" minOccurs="0"/>
                <xsd:element ref="ns2:Diffusable_x0020_sur_x0020_le_x0020_Web"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PersistId" minOccurs="0"/>
                <xsd:element ref="ns3:_dlc_DocId" minOccurs="0"/>
                <xsd:element ref="ns3:_dlc_DocIdUrl" minOccurs="0"/>
                <xsd:element ref="ns2:Statut" minOccurs="0"/>
                <xsd:element ref="ns2:Hidden_UploadedBy" minOccurs="0"/>
                <xsd:element ref="ns2:Hidden_UploadedAt" minOccurs="0"/>
                <xsd:element ref="ns2:Inscrit_x0020_au_x0020_plumiti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showField="Num_x00e9_ro_x0020_du_x0020_proj" ma:web="{76ddd5ea-d475-414e-8091-4675c7a4bd1a}">
      <xsd:simpleType>
        <xsd:restriction base="dms:Lookup"/>
      </xsd:simpleType>
    </xsd:element>
    <xsd:element name="Provenance" ma:index="2"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list="{CD8F73AF-CF7D-4F56-B7C5-E37D10A86459}" ma:internalName="Pr_x00e9_cision_x0020_de_x0020_document"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Diffusable_x0020_sur_x0020_le_x0020_Web" ma:index="11" nillable="true" ma:displayName="Diffusable sur le Web" ma:default="1" ma:internalName="Diffusable_x0020_sur_x0020_le_x0020_Web">
      <xsd:simpleType>
        <xsd:restriction base="dms:Boolean"/>
      </xsd:simpleType>
    </xsd:element>
    <xsd:element name="Confidentiel" ma:index="12"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3" nillable="true" ma:displayName="Date de confidentialité relevée" ma:format="DateOnly" ma:internalName="Date_x0020_de_x0020_confidentialit_x00e9__x0020_relev_x00e9_e">
      <xsd:simpleType>
        <xsd:restriction base="dms:DateTime"/>
      </xsd:simpleType>
    </xsd:element>
    <xsd:element name="Copie_x0020_papier_x0020_reçue" ma:index="14" nillable="true" ma:displayName="Copie papier reçue" ma:default="0" ma:internalName="Copie_x0020_papier_x0020_re_x00e7_ue">
      <xsd:simpleType>
        <xsd:restriction base="dms:Boolean"/>
      </xsd:simpleType>
    </xsd:element>
    <xsd:element name="Date_x0020_de_x0020_réception_x0020_copie_x0020_papier" ma:index="15" nillable="true" ma:displayName="Date de réception copie papier" ma:format="DateOnly" ma:internalName="Date_x0020_de_x0020_r_x00e9_ception_x0020_copie_x0020_papier">
      <xsd:simpleType>
        <xsd:restriction base="dms:DateTime"/>
      </xsd:simpleType>
    </xsd:element>
    <xsd:element name="Statut" ma:index="26" nillable="true" ma:displayName="Statut" ma:internalName="Statut">
      <xsd:simpleType>
        <xsd:restriction base="dms:Text">
          <xsd:maxLength value="10"/>
        </xsd:restriction>
      </xsd:simpleType>
    </xsd:element>
    <xsd:element name="Hidden_UploadedBy" ma:index="29" nillable="true" ma:displayName="Hidden_UploadedBy" ma:internalName="Hidden_UploadedBy">
      <xsd:simpleType>
        <xsd:restriction base="dms:Text">
          <xsd:maxLength value="100"/>
        </xsd:restriction>
      </xsd:simpleType>
    </xsd:element>
    <xsd:element name="Hidden_UploadedAt" ma:index="30" nillable="true" ma:displayName="Hidden_UploadedAt" ma:default="[today]" ma:format="DateTime" ma:internalName="Hidden_UploadedAt">
      <xsd:simpleType>
        <xsd:restriction base="dms:DateTime"/>
      </xsd:simpleType>
    </xsd:element>
    <xsd:element name="Inscrit_x0020_au_x0020_plumitif" ma:index="33" nillable="true" ma:displayName="Inscrit au plumitif" ma:default="1" ma:internalName="Inscrit_x0020_au_x0020_plumiti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PersistId" ma:index="18" nillable="true" ma:displayName="Conserver l’ID" ma:description="Conserver l’ID lors de l’ajout." ma:hidden="true" ma:internalName="_dlc_DocIdPersistId" ma:readOnly="true">
      <xsd:simpleType>
        <xsd:restriction base="dms:Boolean"/>
      </xsd:simpleType>
    </xsd:element>
    <xsd:element name="_dlc_DocId" ma:index="23" nillable="true" ma:displayName="Valeur d’ID de document" ma:description="Valeur de l’ID de document affecté à cet élément." ma:internalName="_dlc_DocId" ma:readOnly="true">
      <xsd:simpleType>
        <xsd:restriction base="dms:Text"/>
      </xsd:simpleType>
    </xsd:element>
    <xsd:element name="_dlc_DocIdUrl" ma:index="24"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Type de contenu"/>
        <xsd:element ref="dc:title" minOccurs="0" maxOccurs="1" ma:index="25"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2026-01-23T19:49:44+00:00</Hidden_UploadedAt>
    <Provenance xmlns="a091097b-8ae3-4832-a2b2-51f9a78aeacd">1</Provenance>
    <Accés_x0020_restreint xmlns="a091097b-8ae3-4832-a2b2-51f9a78aeacd">false</Accés_x0020_restreint>
    <Précision_x0020_de_x0020_document xmlns="a091097b-8ae3-4832-a2b2-51f9a78aeacd" xsi:nil="true"/>
    <Déposant xmlns="a091097b-8ae3-4832-a2b2-51f9a78aeacd">60</Déposant>
    <Sous-catégorie xmlns="a091097b-8ae3-4832-a2b2-51f9a78aeacd">337</Sous-catégorie>
    <Copie_x0020_papier_x0020_reçue xmlns="a091097b-8ae3-4832-a2b2-51f9a78aeacd">false</Copie_x0020_papier_x0020_reçue>
    <Phase xmlns="a091097b-8ae3-4832-a2b2-51f9a78aeacd">1</Phase>
    <Sujet xmlns="a091097b-8ae3-4832-a2b2-51f9a78aeacd">Énergir-1, Document 5 - Complément de preuve – Valorisation des unités de conformité réglementées (version caviardée) (fichier Excel)</Sujet>
    <Cote_x0020_de_x0020_déposant xmlns="a091097b-8ae3-4832-a2b2-51f9a78aeacd">Énergir-1, Document 5 (version caviardée)</Cote_x0020_de_x0020_déposant>
    <Confidentiel xmlns="a091097b-8ae3-4832-a2b2-51f9a78aeacd">3</Confidentiel>
    <Hidden_UploadedBy xmlns="a091097b-8ae3-4832-a2b2-51f9a78aeacd">melanie.beauvais_energir.com#EXT#@rdeqc.onmicrosoft.com</Hidden_UploadedBy>
    <Inscrit_x0020_au_x0020_plumitif xmlns="a091097b-8ae3-4832-a2b2-51f9a78aeacd">true</Inscrit_x0020_au_x0020_plumitif>
    <Statut xmlns="a091097b-8ae3-4832-a2b2-51f9a78aeacd">Approuvé</Statut>
    <Catégorie_x0020_de_x0020_document xmlns="a091097b-8ae3-4832-a2b2-51f9a78aeacd">15</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1417</Projet>
    <Date_x0020_de_x0020_réception_x0020_copie_x0020_papier xmlns="a091097b-8ae3-4832-a2b2-51f9a78aeacd" xsi:nil="true"/>
    <Numéro_x0020_plumitif xmlns="a091097b-8ae3-4832-a2b2-51f9a78aeacd">55</Numéro_x0020_plumitif>
    <Hidden_ApprovedBy xmlns="a091097b-8ae3-4832-a2b2-51f9a78aeacd">Slimani, Salima</Hidden_ApprovedBy>
    <Hidden_ApprovedAt xmlns="a091097b-8ae3-4832-a2b2-51f9a78aeacd">2026-01-23T20:28:45+00:00</Hidden_ApprovedAt>
    <Cote_x0020_de_x0020_piéce xmlns="a091097b-8ae3-4832-a2b2-51f9a78aeacd">B-0020</Cote_x0020_de_x0020_piéce>
    <Ne_x0020_pas_x0020_envoyer_x0020_d_x0027_alerte xmlns="a091097b-8ae3-4832-a2b2-51f9a78aeacd">true</Ne_x0020_pas_x0020_envoyer_x0020_d_x0027_alerte>
    <_dlc_DocId xmlns="a84ed267-86d5-4fa1-a3cb-2fed497fe84f">W2HFWTQUJJY6-1145600920-55</_dlc_DocId>
    <_dlc_DocIdUrl xmlns="a84ed267-86d5-4fa1-a3cb-2fed497fe84f">
      <Url>https://sde.regie-energie.qc.ca/1417/_layouts/15/DocIdRedir.aspx?ID=W2HFWTQUJJY6-1145600920-55</Url>
      <Description>W2HFWTQUJJY6-1145600920-55</Description>
    </_dlc_DocIdUrl>
  </documentManagement>
</p:properties>
</file>

<file path=customXml/item3.xml>��< ? x m l   v e r s i o n = " 1 . 0 "   e n c o d i n g = " u t f - 1 6 " ? > < E x c e l W o r k b o o k   x m l n s : i = " h t t p : / / w w w . w 3 . o r g / 2 0 0 1 / X M L S c h e m a - i n s t a n c e "   x m l n s = " h t t p : / / s c h e m a s . d a t a c o n t r a c t . o r g / 2 0 0 4 / 0 7 / L o n g v i e w . O f f i c e . E x c e l . M o d e l " > < V e r s i o n > 2 3 . 3   ( B u i l d   5 6 9 8 . 4 )   < / V e r s i o n > < W o r k s h e e t s > < E x c e l W o r k s h e e t > < S u b m i t S t a t u s R e s u l t > P r � t   �   s o u m e t t r e < / S u b m i t S t a t u s R e s u l t > < l o c k s   x m l n s : d 4 p 1 = " h t t p : / / s c h e m a s . m i c r o s o f t . c o m / 2 0 0 3 / 1 0 / S e r i a l i z a t i o n / A r r a y s " / > < n a m e > T 1   I n j e c t i o n < / n a m e > < q u e r i e s   x m l n s : d 4 p 1 = " h t t p : / / s c h e m a s . d a t a c o n t r a c t . o r g / 2 0 0 4 / 0 7 / L o n g v i e w . O f f i c e . A d d I n . Q u e r y " / > < / E x c e l W o r k s h e e t > < / W o r k s h e e t s > < d a t a Q u e r i e s   x m l n s : d 2 p 1 = " h t t p : / / s c h e m a s . d a t a c o n t r a c t . o r g / 2 0 0 4 / 0 7 / L o n g v i e w . O f f i c e . A d d I n . M o d e l s " / > < / E x c e l W o r k b o o k > 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FA2480A41DCE1543972A6D81B4BB83F8" ma:contentTypeVersion="0" ma:contentTypeDescription="" ma:contentTypeScope="" ma:versionID="f4efa6e9065a8dc1b87dd98e377c136c">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3F2C2C-3047-4822-AE38-EAA516487BE1}"/>
</file>

<file path=customXml/itemProps2.xml><?xml version="1.0" encoding="utf-8"?>
<ds:datastoreItem xmlns:ds="http://schemas.openxmlformats.org/officeDocument/2006/customXml" ds:itemID="{BDEBB746-7E28-4845-A98A-79149488436C}">
  <ds:schemaRefs>
    <ds:schemaRef ds:uri="http://purl.org/dc/dcmitype/"/>
    <ds:schemaRef ds:uri="a5a0d0a6-eff0-4def-898b-2b9f53dba03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3DC29432-3DF5-4003-AF70-8263382FEB72}">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4.xml><?xml version="1.0" encoding="utf-8"?>
<ds:datastoreItem xmlns:ds="http://schemas.openxmlformats.org/officeDocument/2006/customXml" ds:itemID="{DC62396E-9B1C-4FAA-9020-FF31C8B2FFF0}">
  <ds:schemaRefs>
    <ds:schemaRef ds:uri="http://schemas.microsoft.com/sharepoint/v3/contenttype/forms"/>
  </ds:schemaRefs>
</ds:datastoreItem>
</file>

<file path=customXml/itemProps5.xml><?xml version="1.0" encoding="utf-8"?>
<ds:datastoreItem xmlns:ds="http://schemas.openxmlformats.org/officeDocument/2006/customXml" ds:itemID="{CEF8F094-B359-4B39-8E9E-1962A7A19E29}"/>
</file>

<file path=customXml/itemProps6.xml><?xml version="1.0" encoding="utf-8"?>
<ds:datastoreItem xmlns:ds="http://schemas.openxmlformats.org/officeDocument/2006/customXml" ds:itemID="{B4FB504A-B98C-423F-9B3C-65CB5FD909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MAJ tableau 1</vt:lpstr>
      <vt:lpstr>T1 Injection</vt:lpstr>
      <vt:lpstr>T2 IC</vt:lpstr>
      <vt:lpstr>T3 UC trimestriels</vt:lpstr>
      <vt:lpstr>T4 UC rétroactifs</vt:lpstr>
      <vt:lpstr>T5 UC Total</vt:lpstr>
      <vt:lpstr>Tabl5-R-4320-2025-B-0009 CAVIAR</vt:lpstr>
      <vt:lpstr>Tableaux3-4_R4320-2025-B-0009</vt:lpstr>
      <vt:lpstr>Correspondance nom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Boyer Jean-Sébastien</dc:creator>
  <cp:keywords/>
  <dc:description/>
  <cp:lastModifiedBy>Lise Dubé</cp:lastModifiedBy>
  <cp:revision/>
  <cp:lastPrinted>2026-01-23T15:46:22Z</cp:lastPrinted>
  <dcterms:created xsi:type="dcterms:W3CDTF">2026-01-12T17:03:54Z</dcterms:created>
  <dcterms:modified xsi:type="dcterms:W3CDTF">2026-01-23T15:48:17Z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0x010100F6681E3BDF397F418586AC591ADC81BB00FA2480A41DCE1543972A6D81B4BB83F8</vt:lpwstr>
  </property>
  <property fmtid="{D5CDD505-2E9C-101B-9397-08002B2CF9AE}" pid="3" name="Longview.Workbook">
    <vt:lpwstr>{3DC29432-3DF5-4003-AF70-8263382FEB72}</vt:lpwstr>
  </property>
  <property fmtid="{D5CDD505-2E9C-101B-9397-08002B2CF9AE}" pid="4" name="_dlc_DocIdItemGuid">
    <vt:lpwstr>9d1b27bb-a1a3-4f60-abd8-420d83e078a1</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